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10.15.181.141\chiken\【New治験HP】ファイル\02_依頼者の方へ\"/>
    </mc:Choice>
  </mc:AlternateContent>
  <xr:revisionPtr revIDLastSave="0" documentId="8_{CBF11453-31AC-4148-9172-4F79674631A0}" xr6:coauthVersionLast="47" xr6:coauthVersionMax="47" xr10:uidLastSave="{00000000-0000-0000-0000-000000000000}"/>
  <bookViews>
    <workbookView xWindow="-120" yWindow="-120" windowWidth="29040" windowHeight="15720" xr2:uid="{E2A2C00E-FD0E-49E9-9B50-5965423FD363}"/>
  </bookViews>
  <sheets>
    <sheet name="鳥大書式1-A(初年度)" sheetId="18" r:id="rId1"/>
    <sheet name="鳥大書式1-A(2年目以降)" sheetId="19" r:id="rId2"/>
    <sheet name="鳥大書式1-A(初年度)申請前中止" sheetId="17" state="hidden" r:id="rId3"/>
    <sheet name="鳥大書式1-B(負担軽減費) " sheetId="6" r:id="rId4"/>
    <sheet name="鳥大書式1-B(治験薬保管経費)" sheetId="7" r:id="rId5"/>
    <sheet name="鳥大書式1-C(脱落)" sheetId="8" r:id="rId6"/>
    <sheet name="鳥大書式1-B(臨床試験研究経費)SMO支援用" sheetId="1" r:id="rId7"/>
    <sheet name="鳥大書式1-D(追跡調査)SMO支援用" sheetId="2" r:id="rId8"/>
    <sheet name="鳥大書式1-D(生存調査)SMO支援用" sheetId="3" r:id="rId9"/>
    <sheet name="鳥大書式1-D(病理標本作製経費)" sheetId="20" r:id="rId10"/>
    <sheet name="事前算定不可_鳥大書式1-D(終了後のモニタリング・監査)" sheetId="11" state="hidden" r:id="rId11"/>
    <sheet name="鳥大書式1-E(代理審査)" sheetId="12" state="hidden" r:id="rId12"/>
    <sheet name="鳥大書式1-D(その他)" sheetId="15" r:id="rId13"/>
    <sheet name="鳥大書式1-D(備品代行購入)必要時" sheetId="16" r:id="rId14"/>
    <sheet name="鳥大書式1-F(R-SDV)" sheetId="13" r:id="rId15"/>
  </sheets>
  <definedNames>
    <definedName name="_xlnm.Print_Area" localSheetId="10">'事前算定不可_鳥大書式1-D(終了後のモニタリング・監査)'!$A$1:$Q$26</definedName>
    <definedName name="_xlnm.Print_Area" localSheetId="1">'鳥大書式1-A(2年目以降)'!$A$1:$S$31</definedName>
    <definedName name="_xlnm.Print_Area" localSheetId="0">'鳥大書式1-A(初年度)'!$A$1:$S$36</definedName>
    <definedName name="_xlnm.Print_Area" localSheetId="2">'鳥大書式1-A(初年度)申請前中止'!$A$1:$S$33</definedName>
    <definedName name="_xlnm.Print_Area" localSheetId="4">'鳥大書式1-B(治験薬保管経費)'!$A$1:$Q$32</definedName>
    <definedName name="_xlnm.Print_Area" localSheetId="3">'鳥大書式1-B(負担軽減費) '!$A$1:$Q$34</definedName>
    <definedName name="_xlnm.Print_Area" localSheetId="6">'鳥大書式1-B(臨床試験研究経費)SMO支援用'!$A$1:$Q$49</definedName>
    <definedName name="_xlnm.Print_Area" localSheetId="5">'鳥大書式1-C(脱落)'!$A$1:$Q$26</definedName>
    <definedName name="_xlnm.Print_Area" localSheetId="12">'鳥大書式1-D(その他)'!$A$1:$Q$30</definedName>
    <definedName name="_xlnm.Print_Area" localSheetId="8">'鳥大書式1-D(生存調査)SMO支援用'!$A$1:$Q$26</definedName>
    <definedName name="_xlnm.Print_Area" localSheetId="7">'鳥大書式1-D(追跡調査)SMO支援用'!$A$1:$Q$26</definedName>
    <definedName name="_xlnm.Print_Area" localSheetId="13">'鳥大書式1-D(備品代行購入)必要時'!$A$1:$Q$27</definedName>
    <definedName name="_xlnm.Print_Area" localSheetId="9">'鳥大書式1-D(病理標本作製経費)'!$A$1:$S$32</definedName>
    <definedName name="_xlnm.Print_Area" localSheetId="11">'鳥大書式1-E(代理審査)'!$A$1:$AL$26</definedName>
    <definedName name="_xlnm.Print_Area" localSheetId="14">'鳥大書式1-F(R-SDV)'!$A$1:$Q$26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20" l="1"/>
  <c r="C27" i="20"/>
  <c r="Q20" i="20"/>
  <c r="Q18" i="20"/>
  <c r="Q16" i="20"/>
  <c r="Q14" i="20"/>
  <c r="D22" i="20" l="1"/>
  <c r="Q22" i="20" s="1"/>
  <c r="Q24" i="20" s="1"/>
  <c r="D30" i="20" l="1"/>
  <c r="D27" i="20"/>
  <c r="Q27" i="20" s="1"/>
  <c r="I30" i="20" s="1"/>
  <c r="Q30" i="20" l="1"/>
  <c r="Q32" i="20" s="1"/>
  <c r="E20" i="19" l="1"/>
  <c r="Q20" i="19" s="1"/>
  <c r="Q18" i="19"/>
  <c r="Q16" i="19"/>
  <c r="Q14" i="19"/>
  <c r="Q22" i="19" s="1"/>
  <c r="Q24" i="18"/>
  <c r="Q22" i="18"/>
  <c r="Q20" i="18"/>
  <c r="T17" i="18" a="1"/>
  <c r="T17" i="18" s="1"/>
  <c r="L17" i="18"/>
  <c r="E18" i="18" s="1"/>
  <c r="Q18" i="18" s="1"/>
  <c r="T15" i="18" a="1"/>
  <c r="T15" i="18" s="1"/>
  <c r="E16" i="18" s="1"/>
  <c r="Q16" i="18" s="1"/>
  <c r="Q14" i="18"/>
  <c r="E22" i="17"/>
  <c r="Q22" i="17" s="1"/>
  <c r="Q24" i="17" s="1"/>
  <c r="L20" i="17"/>
  <c r="L19" i="17"/>
  <c r="L18" i="17"/>
  <c r="L17" i="17"/>
  <c r="L16" i="17"/>
  <c r="L15" i="17"/>
  <c r="Q14" i="17"/>
  <c r="O15" i="16"/>
  <c r="O18" i="15"/>
  <c r="O16" i="15"/>
  <c r="O14" i="15"/>
  <c r="D20" i="15" s="1"/>
  <c r="O20" i="15" s="1"/>
  <c r="O14" i="13"/>
  <c r="D16" i="13" s="1"/>
  <c r="O16" i="13" s="1"/>
  <c r="AJ14" i="12"/>
  <c r="X16" i="12" s="1"/>
  <c r="AJ16" i="12" s="1"/>
  <c r="Q14" i="12"/>
  <c r="E16" i="12" s="1"/>
  <c r="Q16" i="12" s="1"/>
  <c r="Q18" i="12" s="1"/>
  <c r="O14" i="11"/>
  <c r="O14" i="8"/>
  <c r="E16" i="8" s="1"/>
  <c r="O16" i="8" s="1"/>
  <c r="O16" i="7"/>
  <c r="H14" i="7"/>
  <c r="O14" i="7" s="1"/>
  <c r="O14" i="6"/>
  <c r="E14" i="3"/>
  <c r="O14" i="3" s="1"/>
  <c r="E14" i="2"/>
  <c r="O14" i="2"/>
  <c r="E16" i="2"/>
  <c r="O16" i="2" s="1"/>
  <c r="H17" i="1"/>
  <c r="O17" i="1" s="1"/>
  <c r="H20" i="1"/>
  <c r="O20" i="1"/>
  <c r="O22" i="1"/>
  <c r="D37" i="1"/>
  <c r="D38" i="1"/>
  <c r="D39" i="1"/>
  <c r="D40" i="1"/>
  <c r="G40" i="1"/>
  <c r="L43" i="1"/>
  <c r="L44" i="1"/>
  <c r="F45" i="1"/>
  <c r="J45" i="1"/>
  <c r="L45" i="1"/>
  <c r="E28" i="19" l="1"/>
  <c r="E25" i="19"/>
  <c r="Q25" i="19" s="1"/>
  <c r="K28" i="19" s="1"/>
  <c r="E26" i="18"/>
  <c r="Q26" i="18" s="1"/>
  <c r="Q28" i="18" s="1"/>
  <c r="E30" i="17"/>
  <c r="Q30" i="17" s="1"/>
  <c r="Q32" i="17" s="1"/>
  <c r="E27" i="17"/>
  <c r="Q27" i="17" s="1"/>
  <c r="K30" i="17" s="1"/>
  <c r="O19" i="16"/>
  <c r="O22" i="15"/>
  <c r="D17" i="16"/>
  <c r="O17" i="16" s="1"/>
  <c r="E24" i="12"/>
  <c r="E21" i="12"/>
  <c r="Q21" i="12" s="1"/>
  <c r="J24" i="12" s="1"/>
  <c r="D16" i="11"/>
  <c r="O16" i="11" s="1"/>
  <c r="O18" i="11" s="1"/>
  <c r="AJ18" i="12"/>
  <c r="O18" i="13"/>
  <c r="O18" i="8"/>
  <c r="O20" i="7"/>
  <c r="D18" i="7"/>
  <c r="O18" i="7" s="1"/>
  <c r="D16" i="6"/>
  <c r="O16" i="6"/>
  <c r="O18" i="6" s="1"/>
  <c r="D24" i="1"/>
  <c r="O24" i="1" s="1"/>
  <c r="O26" i="1" s="1"/>
  <c r="O18" i="2"/>
  <c r="E16" i="3"/>
  <c r="O16" i="3" s="1"/>
  <c r="O18" i="3" s="1"/>
  <c r="E31" i="18" l="1"/>
  <c r="Q31" i="18" s="1"/>
  <c r="K34" i="18" s="1"/>
  <c r="Q34" i="18" s="1"/>
  <c r="Q36" i="18" s="1"/>
  <c r="E34" i="18"/>
  <c r="Q28" i="19"/>
  <c r="Q30" i="19" s="1"/>
  <c r="D22" i="16"/>
  <c r="O22" i="16" s="1"/>
  <c r="I25" i="16" s="1"/>
  <c r="D25" i="16"/>
  <c r="D28" i="15"/>
  <c r="D25" i="15"/>
  <c r="O25" i="15" s="1"/>
  <c r="I28" i="15" s="1"/>
  <c r="D24" i="11"/>
  <c r="D21" i="11"/>
  <c r="O21" i="11" s="1"/>
  <c r="I24" i="11" s="1"/>
  <c r="X21" i="12"/>
  <c r="AJ21" i="12" s="1"/>
  <c r="AC24" i="12" s="1"/>
  <c r="X24" i="12"/>
  <c r="AJ24" i="12" s="1"/>
  <c r="AJ26" i="12" s="1"/>
  <c r="D24" i="13"/>
  <c r="D21" i="13"/>
  <c r="O21" i="13" s="1"/>
  <c r="I24" i="13" s="1"/>
  <c r="Q24" i="12"/>
  <c r="Q26" i="12" s="1"/>
  <c r="E24" i="8"/>
  <c r="E21" i="8"/>
  <c r="O21" i="8" s="1"/>
  <c r="J24" i="8" s="1"/>
  <c r="D24" i="6"/>
  <c r="O21" i="6"/>
  <c r="I24" i="6" s="1"/>
  <c r="D21" i="6"/>
  <c r="E26" i="7"/>
  <c r="E23" i="7"/>
  <c r="O23" i="7" s="1"/>
  <c r="K26" i="7" s="1"/>
  <c r="E24" i="3"/>
  <c r="E21" i="3"/>
  <c r="O21" i="3" s="1"/>
  <c r="J24" i="3" s="1"/>
  <c r="E32" i="1"/>
  <c r="E29" i="1"/>
  <c r="O29" i="1" s="1"/>
  <c r="K32" i="1" s="1"/>
  <c r="E21" i="2"/>
  <c r="O21" i="2" s="1"/>
  <c r="J24" i="2" s="1"/>
  <c r="E24" i="2"/>
  <c r="O28" i="15" l="1"/>
  <c r="O30" i="15" s="1"/>
  <c r="O25" i="16"/>
  <c r="O27" i="16" s="1"/>
  <c r="O24" i="13"/>
  <c r="O26" i="13" s="1"/>
  <c r="O24" i="11"/>
  <c r="O26" i="11" s="1"/>
  <c r="O24" i="8"/>
  <c r="O26" i="8" s="1"/>
  <c r="O26" i="7"/>
  <c r="O24" i="6"/>
  <c r="O26" i="6" s="1"/>
  <c r="O32" i="1"/>
  <c r="O24" i="2"/>
  <c r="O26" i="2" s="1"/>
  <c r="O24" i="3"/>
  <c r="O26" i="3" s="1"/>
  <c r="F30" i="7" l="1"/>
  <c r="O28" i="7"/>
  <c r="G39" i="1"/>
  <c r="O34" i="1"/>
  <c r="G38" i="1"/>
  <c r="G37" i="1"/>
  <c r="F43" i="1" l="1"/>
  <c r="J43" i="1"/>
  <c r="F44" i="1"/>
  <c r="J4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松井忠司</author>
    <author>尾崎隆史</author>
  </authors>
  <commentList>
    <comment ref="D35" authorId="0" shapeId="0" xr:uid="{FDF29CEC-61D0-4368-86C8-30EF34EA0554}">
      <text>
        <r>
          <rPr>
            <b/>
            <sz val="9"/>
            <color indexed="81"/>
            <rFont val="ＭＳ Ｐゴシック"/>
            <family val="3"/>
            <charset val="128"/>
          </rPr>
          <t>鳥取大学　治験事務局：</t>
        </r>
        <r>
          <rPr>
            <sz val="9"/>
            <color indexed="81"/>
            <rFont val="ＭＳ Ｐゴシック"/>
            <family val="3"/>
            <charset val="128"/>
          </rPr>
          <t xml:space="preserve">
支払い回数を記入</t>
        </r>
      </text>
    </comment>
    <comment ref="L37" authorId="1" shapeId="0" xr:uid="{43371F91-3A46-435F-8C47-92BFEBA0AC2D}">
      <text>
        <r>
          <rPr>
            <b/>
            <sz val="9"/>
            <color indexed="81"/>
            <rFont val="ＭＳ Ｐゴシック"/>
            <family val="3"/>
            <charset val="128"/>
          </rPr>
          <t xml:space="preserve">鳥取大学　治験事務局：
</t>
        </r>
        <r>
          <rPr>
            <sz val="9"/>
            <color indexed="81"/>
            <rFont val="ＭＳ Ｐゴシック"/>
            <family val="3"/>
            <charset val="128"/>
          </rPr>
          <t xml:space="preserve">支払いタイミングを記入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<sst xmlns="http://schemas.openxmlformats.org/spreadsheetml/2006/main" count="933" uniqueCount="259">
  <si>
    <t xml:space="preserve"> ※製造販売後臨床試験の場合はポイント数に0.8を乗じて計算する。</t>
    <rPh sb="2" eb="4">
      <t>セイゾウ</t>
    </rPh>
    <rPh sb="4" eb="7">
      <t>ハンバイゴ</t>
    </rPh>
    <rPh sb="7" eb="9">
      <t>リンショウ</t>
    </rPh>
    <rPh sb="9" eb="11">
      <t>シケン</t>
    </rPh>
    <rPh sb="12" eb="14">
      <t>バアイ</t>
    </rPh>
    <rPh sb="19" eb="20">
      <t>スウ</t>
    </rPh>
    <rPh sb="25" eb="26">
      <t>ジョウ</t>
    </rPh>
    <rPh sb="28" eb="30">
      <t>ケイサン</t>
    </rPh>
    <phoneticPr fontId="5"/>
  </si>
  <si>
    <t xml:space="preserve"> ※「支払い内訳」の「第1回払い」については、治験薬投与開始時とする。</t>
    <rPh sb="3" eb="5">
      <t>シハラ</t>
    </rPh>
    <rPh sb="6" eb="8">
      <t>ウチワケ</t>
    </rPh>
    <rPh sb="11" eb="12">
      <t>ダイ</t>
    </rPh>
    <rPh sb="13" eb="14">
      <t>カイ</t>
    </rPh>
    <rPh sb="14" eb="15">
      <t>バラ</t>
    </rPh>
    <rPh sb="23" eb="25">
      <t>チケン</t>
    </rPh>
    <rPh sb="25" eb="26">
      <t>ヤク</t>
    </rPh>
    <rPh sb="26" eb="28">
      <t>トウヨ</t>
    </rPh>
    <rPh sb="28" eb="30">
      <t>カイシ</t>
    </rPh>
    <rPh sb="30" eb="31">
      <t>ジ</t>
    </rPh>
    <phoneticPr fontId="5"/>
  </si>
  <si>
    <t xml:space="preserve"> ※製造販売後臨床試験の場合は「治験」を「製造販売後臨床試験」と読み替える。</t>
    <rPh sb="2" eb="4">
      <t>セイゾウ</t>
    </rPh>
    <rPh sb="4" eb="7">
      <t>ハンバイゴ</t>
    </rPh>
    <rPh sb="7" eb="9">
      <t>リンショウ</t>
    </rPh>
    <rPh sb="9" eb="11">
      <t>シケン</t>
    </rPh>
    <rPh sb="12" eb="14">
      <t>バアイ</t>
    </rPh>
    <rPh sb="16" eb="18">
      <t>チケン</t>
    </rPh>
    <rPh sb="21" eb="23">
      <t>セイゾウ</t>
    </rPh>
    <rPh sb="23" eb="26">
      <t>ハンバイゴ</t>
    </rPh>
    <rPh sb="26" eb="28">
      <t>リンショウ</t>
    </rPh>
    <rPh sb="28" eb="30">
      <t>シケン</t>
    </rPh>
    <rPh sb="32" eb="33">
      <t>ヨ</t>
    </rPh>
    <rPh sb="34" eb="35">
      <t>カ</t>
    </rPh>
    <phoneticPr fontId="5"/>
  </si>
  <si>
    <t>：</t>
    <phoneticPr fontId="9"/>
  </si>
  <si>
    <t>　第3回払い後、第4回払い前に中止</t>
    <phoneticPr fontId="9"/>
  </si>
  <si>
    <t>　第2回払い後、第3回払い前に中止</t>
    <phoneticPr fontId="9"/>
  </si>
  <si>
    <t>　第1回払い後、第2回払い前に中止</t>
    <phoneticPr fontId="9"/>
  </si>
  <si>
    <t>上記の支払い時期までに投与中止となった場合、達成割合に応じ以下のとおり算定する。</t>
    <rPh sb="0" eb="2">
      <t>ジョウキ</t>
    </rPh>
    <rPh sb="3" eb="5">
      <t>シハラ</t>
    </rPh>
    <rPh sb="6" eb="8">
      <t>ジキ</t>
    </rPh>
    <rPh sb="11" eb="15">
      <t>トウヨチュウシ</t>
    </rPh>
    <rPh sb="19" eb="21">
      <t>バアイ</t>
    </rPh>
    <rPh sb="22" eb="26">
      <t>タッセイワリアイ</t>
    </rPh>
    <rPh sb="27" eb="28">
      <t>オウ</t>
    </rPh>
    <rPh sb="29" eb="31">
      <t>イカ</t>
    </rPh>
    <rPh sb="35" eb="37">
      <t>サンテイ</t>
    </rPh>
    <phoneticPr fontId="9"/>
  </si>
  <si>
    <t>（％）</t>
    <phoneticPr fontId="9"/>
  </si>
  <si>
    <t>第4回払い</t>
    <rPh sb="0" eb="1">
      <t>ダイ</t>
    </rPh>
    <rPh sb="2" eb="3">
      <t>カイ</t>
    </rPh>
    <rPh sb="3" eb="4">
      <t>ハラ</t>
    </rPh>
    <phoneticPr fontId="9"/>
  </si>
  <si>
    <t>）</t>
    <phoneticPr fontId="5"/>
  </si>
  <si>
    <t>（</t>
    <phoneticPr fontId="5"/>
  </si>
  <si>
    <t>円</t>
    <rPh sb="0" eb="1">
      <t>エン</t>
    </rPh>
    <phoneticPr fontId="5"/>
  </si>
  <si>
    <t>％）＝</t>
    <phoneticPr fontId="5"/>
  </si>
  <si>
    <t>第4回払い((g)×</t>
    <rPh sb="0" eb="1">
      <t>ダイ</t>
    </rPh>
    <rPh sb="2" eb="3">
      <t>カイ</t>
    </rPh>
    <rPh sb="3" eb="4">
      <t>ハラ</t>
    </rPh>
    <phoneticPr fontId="5"/>
  </si>
  <si>
    <t>第3回払い</t>
    <rPh sb="0" eb="1">
      <t>ダイ</t>
    </rPh>
    <rPh sb="2" eb="3">
      <t>カイ</t>
    </rPh>
    <rPh sb="3" eb="4">
      <t>ハラ</t>
    </rPh>
    <phoneticPr fontId="9"/>
  </si>
  <si>
    <t>第3回払い((g)×</t>
    <rPh sb="0" eb="1">
      <t>ダイ</t>
    </rPh>
    <rPh sb="2" eb="3">
      <t>カイ</t>
    </rPh>
    <rPh sb="3" eb="4">
      <t>ハラ</t>
    </rPh>
    <phoneticPr fontId="5"/>
  </si>
  <si>
    <t>第2回払い</t>
    <rPh sb="0" eb="1">
      <t>ダイ</t>
    </rPh>
    <rPh sb="2" eb="3">
      <t>カイ</t>
    </rPh>
    <rPh sb="3" eb="4">
      <t>ハラ</t>
    </rPh>
    <phoneticPr fontId="9"/>
  </si>
  <si>
    <t>第2回払い((g)×</t>
    <rPh sb="0" eb="1">
      <t>ダイ</t>
    </rPh>
    <rPh sb="2" eb="3">
      <t>カイ</t>
    </rPh>
    <rPh sb="3" eb="4">
      <t>ハラ</t>
    </rPh>
    <phoneticPr fontId="5"/>
  </si>
  <si>
    <t>←初回投与開始時とします</t>
    <rPh sb="1" eb="3">
      <t>ショカイ</t>
    </rPh>
    <rPh sb="3" eb="5">
      <t>トウヨ</t>
    </rPh>
    <rPh sb="5" eb="7">
      <t>カイシ</t>
    </rPh>
    <rPh sb="7" eb="8">
      <t>ジ</t>
    </rPh>
    <phoneticPr fontId="9"/>
  </si>
  <si>
    <t>第1回払い</t>
    <rPh sb="0" eb="1">
      <t>ダイ</t>
    </rPh>
    <rPh sb="2" eb="3">
      <t>カイ</t>
    </rPh>
    <rPh sb="3" eb="4">
      <t>ハラ</t>
    </rPh>
    <phoneticPr fontId="9"/>
  </si>
  <si>
    <t>負担割合</t>
    <rPh sb="0" eb="2">
      <t>フタン</t>
    </rPh>
    <rPh sb="2" eb="4">
      <t>ワリアイ</t>
    </rPh>
    <phoneticPr fontId="9"/>
  </si>
  <si>
    <t>第1回払い((g)×</t>
    <rPh sb="0" eb="1">
      <t>ダイ</t>
    </rPh>
    <rPh sb="2" eb="3">
      <t>カイ</t>
    </rPh>
    <rPh sb="3" eb="4">
      <t>ハラ</t>
    </rPh>
    <phoneticPr fontId="5"/>
  </si>
  <si>
    <t xml:space="preserve"> 支払い内訳</t>
    <rPh sb="1" eb="3">
      <t>シハラ</t>
    </rPh>
    <rPh sb="4" eb="6">
      <t>ウチワケ</t>
    </rPh>
    <phoneticPr fontId="5"/>
  </si>
  <si>
    <t>支払い回数</t>
    <rPh sb="0" eb="2">
      <t>シハラ</t>
    </rPh>
    <rPh sb="3" eb="5">
      <t>カイスウ</t>
    </rPh>
    <phoneticPr fontId="9"/>
  </si>
  <si>
    <t>）回支払い</t>
    <rPh sb="1" eb="2">
      <t>カイ</t>
    </rPh>
    <rPh sb="2" eb="4">
      <t>シハラ</t>
    </rPh>
    <phoneticPr fontId="5"/>
  </si>
  <si>
    <t xml:space="preserve"> 実績払い希望回数（１～４回）　（</t>
    <rPh sb="1" eb="3">
      <t>ジッセキ</t>
    </rPh>
    <rPh sb="3" eb="4">
      <t>ハラ</t>
    </rPh>
    <rPh sb="5" eb="7">
      <t>キボウ</t>
    </rPh>
    <rPh sb="7" eb="9">
      <t>カイスウ</t>
    </rPh>
    <rPh sb="13" eb="14">
      <t>カイ</t>
    </rPh>
    <phoneticPr fontId="5"/>
  </si>
  <si>
    <t>（うち消費税額）</t>
    <rPh sb="3" eb="6">
      <t>ショウヒゼイ</t>
    </rPh>
    <rPh sb="6" eb="7">
      <t>ガク</t>
    </rPh>
    <phoneticPr fontId="5"/>
  </si>
  <si>
    <t>(f)</t>
    <phoneticPr fontId="9"/>
  </si>
  <si>
    <t>＋</t>
    <phoneticPr fontId="9"/>
  </si>
  <si>
    <t>円</t>
    <rPh sb="0" eb="1">
      <t>エン</t>
    </rPh>
    <phoneticPr fontId="9"/>
  </si>
  <si>
    <t>(e)</t>
    <phoneticPr fontId="9"/>
  </si>
  <si>
    <t>(g)</t>
    <phoneticPr fontId="5"/>
  </si>
  <si>
    <t xml:space="preserve"> 直接経費＋間接経費</t>
    <rPh sb="1" eb="3">
      <t>チョクセツ</t>
    </rPh>
    <rPh sb="3" eb="5">
      <t>ケイヒ</t>
    </rPh>
    <rPh sb="6" eb="8">
      <t>カンセツ</t>
    </rPh>
    <rPh sb="8" eb="10">
      <t>ケイヒ</t>
    </rPh>
    <phoneticPr fontId="5"/>
  </si>
  <si>
    <t>合　　計</t>
    <phoneticPr fontId="5"/>
  </si>
  <si>
    <t>０．３</t>
    <phoneticPr fontId="9"/>
  </si>
  <si>
    <t>×</t>
    <phoneticPr fontId="5"/>
  </si>
  <si>
    <t>(e）</t>
    <phoneticPr fontId="5"/>
  </si>
  <si>
    <t>(f)</t>
    <phoneticPr fontId="5"/>
  </si>
  <si>
    <t xml:space="preserve"> 直接経費計×３０％（端数切り上げ）</t>
    <phoneticPr fontId="5"/>
  </si>
  <si>
    <t>小　　計</t>
    <rPh sb="0" eb="1">
      <t>ショウ</t>
    </rPh>
    <rPh sb="3" eb="4">
      <t>ケイ</t>
    </rPh>
    <phoneticPr fontId="5"/>
  </si>
  <si>
    <t>間　接　経　費</t>
    <rPh sb="0" eb="1">
      <t>カン</t>
    </rPh>
    <rPh sb="2" eb="3">
      <t>セッ</t>
    </rPh>
    <rPh sb="4" eb="5">
      <t>ヘ</t>
    </rPh>
    <rPh sb="6" eb="7">
      <t>ヒ</t>
    </rPh>
    <phoneticPr fontId="9"/>
  </si>
  <si>
    <t>(a)＋(b)＋(c)＋(d)</t>
    <phoneticPr fontId="5"/>
  </si>
  <si>
    <t>(e)</t>
    <phoneticPr fontId="5"/>
  </si>
  <si>
    <t>０．２</t>
    <phoneticPr fontId="9"/>
  </si>
  <si>
    <t>(d)</t>
    <phoneticPr fontId="9"/>
  </si>
  <si>
    <t xml:space="preserve"> （臨床試験研究経費+治験薬管理費+賃金）×２０％</t>
    <rPh sb="2" eb="4">
      <t>リンショウ</t>
    </rPh>
    <rPh sb="4" eb="6">
      <t>シケン</t>
    </rPh>
    <rPh sb="6" eb="8">
      <t>ケンキュウ</t>
    </rPh>
    <rPh sb="8" eb="10">
      <t>ケイヒ</t>
    </rPh>
    <rPh sb="11" eb="14">
      <t>チケンヤク</t>
    </rPh>
    <rPh sb="14" eb="16">
      <t>カンリ</t>
    </rPh>
    <rPh sb="18" eb="20">
      <t>チンギン</t>
    </rPh>
    <phoneticPr fontId="6"/>
  </si>
  <si>
    <t>④ 管理費</t>
    <rPh sb="2" eb="5">
      <t>カンリヒ</t>
    </rPh>
    <phoneticPr fontId="5"/>
  </si>
  <si>
    <t>１．１０</t>
    <phoneticPr fontId="9"/>
  </si>
  <si>
    <t>(c)</t>
    <phoneticPr fontId="9"/>
  </si>
  <si>
    <t xml:space="preserve"> 1症例当たり 50,000円</t>
    <rPh sb="2" eb="4">
      <t>ショウレイ</t>
    </rPh>
    <rPh sb="4" eb="5">
      <t>ア</t>
    </rPh>
    <rPh sb="14" eb="15">
      <t>エン</t>
    </rPh>
    <phoneticPr fontId="5"/>
  </si>
  <si>
    <t>③ 賃金</t>
    <rPh sb="2" eb="4">
      <t>チンギン</t>
    </rPh>
    <phoneticPr fontId="5"/>
  </si>
  <si>
    <t>×1,000円＝</t>
    <rPh sb="6" eb="7">
      <t>エン</t>
    </rPh>
    <phoneticPr fontId="5"/>
  </si>
  <si>
    <t>(b)</t>
    <phoneticPr fontId="9"/>
  </si>
  <si>
    <t>② 治験薬管理費</t>
    <rPh sb="2" eb="4">
      <t>チケン</t>
    </rPh>
    <rPh sb="4" eb="5">
      <t>ヤク</t>
    </rPh>
    <rPh sb="5" eb="7">
      <t>カンリ</t>
    </rPh>
    <rPh sb="7" eb="8">
      <t>ヒ</t>
    </rPh>
    <phoneticPr fontId="9"/>
  </si>
  <si>
    <t>×6,000円＝</t>
    <rPh sb="6" eb="7">
      <t>エン</t>
    </rPh>
    <phoneticPr fontId="5"/>
  </si>
  <si>
    <t>(a)</t>
    <phoneticPr fontId="9"/>
  </si>
  <si>
    <t>本シート使用の場合は、鳥大書式1-B(臨床試験研究経費)は算定不要</t>
    <rPh sb="0" eb="1">
      <t>ホン</t>
    </rPh>
    <rPh sb="4" eb="6">
      <t>シヨウ</t>
    </rPh>
    <rPh sb="7" eb="9">
      <t>バアイ</t>
    </rPh>
    <rPh sb="11" eb="13">
      <t>トリダイ</t>
    </rPh>
    <phoneticPr fontId="9"/>
  </si>
  <si>
    <t>① 臨床試験研究経費</t>
    <rPh sb="2" eb="4">
      <t>リンショウ</t>
    </rPh>
    <rPh sb="4" eb="6">
      <t>シケン</t>
    </rPh>
    <rPh sb="6" eb="8">
      <t>ケンキュウ</t>
    </rPh>
    <rPh sb="8" eb="10">
      <t>ケイヒ</t>
    </rPh>
    <phoneticPr fontId="9"/>
  </si>
  <si>
    <t>直　接　経　費</t>
    <rPh sb="0" eb="1">
      <t>チョク</t>
    </rPh>
    <rPh sb="2" eb="3">
      <t>セッ</t>
    </rPh>
    <rPh sb="4" eb="5">
      <t>ヘ</t>
    </rPh>
    <rPh sb="6" eb="7">
      <t>ヒ</t>
    </rPh>
    <phoneticPr fontId="9"/>
  </si>
  <si>
    <t>（単位：円）</t>
    <rPh sb="1" eb="3">
      <t>タンイ</t>
    </rPh>
    <rPh sb="4" eb="5">
      <t>エン</t>
    </rPh>
    <phoneticPr fontId="5"/>
  </si>
  <si>
    <t>２．経 費 内 訳（症例単位で算定する経費）</t>
    <rPh sb="2" eb="5">
      <t>ケイヒ</t>
    </rPh>
    <rPh sb="6" eb="9">
      <t>ウチワケ</t>
    </rPh>
    <rPh sb="10" eb="12">
      <t>ショウレイ</t>
    </rPh>
    <rPh sb="12" eb="14">
      <t>タンイ</t>
    </rPh>
    <rPh sb="15" eb="17">
      <t>サンテイ</t>
    </rPh>
    <rPh sb="19" eb="21">
      <t>ケイヒ</t>
    </rPh>
    <phoneticPr fontId="5"/>
  </si>
  <si>
    <t>１．治験課題名</t>
    <rPh sb="2" eb="4">
      <t>チケン</t>
    </rPh>
    <rPh sb="4" eb="6">
      <t>カダイ</t>
    </rPh>
    <rPh sb="6" eb="7">
      <t>メイ</t>
    </rPh>
    <phoneticPr fontId="5"/>
  </si>
  <si>
    <t xml:space="preserve"> </t>
    <phoneticPr fontId="5"/>
  </si>
  <si>
    <t>医薬品の臨床試験に係る経費内訳書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phoneticPr fontId="5"/>
  </si>
  <si>
    <t>西暦       年　　　月　　　日</t>
    <rPh sb="0" eb="2">
      <t>セイレキ</t>
    </rPh>
    <rPh sb="9" eb="10">
      <t>ネン</t>
    </rPh>
    <rPh sb="13" eb="14">
      <t>ガツ</t>
    </rPh>
    <rPh sb="17" eb="18">
      <t>ニチ</t>
    </rPh>
    <phoneticPr fontId="5"/>
  </si>
  <si>
    <t>　□製造販売後臨床試験</t>
  </si>
  <si>
    <t>　□治験</t>
  </si>
  <si>
    <t>区分</t>
    <rPh sb="0" eb="2">
      <t>クブン</t>
    </rPh>
    <phoneticPr fontId="5"/>
  </si>
  <si>
    <t>（臨床試験研究経費）</t>
    <rPh sb="1" eb="3">
      <t>リンショウ</t>
    </rPh>
    <rPh sb="3" eb="5">
      <t>シケン</t>
    </rPh>
    <rPh sb="5" eb="7">
      <t>ケンキュウ</t>
    </rPh>
    <rPh sb="7" eb="9">
      <t>ケイヒ</t>
    </rPh>
    <phoneticPr fontId="9"/>
  </si>
  <si>
    <t>整理番号</t>
    <rPh sb="0" eb="2">
      <t>セイリ</t>
    </rPh>
    <rPh sb="2" eb="4">
      <t>バンゴウ</t>
    </rPh>
    <phoneticPr fontId="5"/>
  </si>
  <si>
    <t>□ 変更申請</t>
  </si>
  <si>
    <t>□ 新規申請</t>
  </si>
  <si>
    <t>鳥大書式1-B</t>
    <rPh sb="0" eb="1">
      <t>トリ</t>
    </rPh>
    <rPh sb="1" eb="3">
      <t>タイショ</t>
    </rPh>
    <rPh sb="3" eb="4">
      <t>シキ</t>
    </rPh>
    <phoneticPr fontId="5"/>
  </si>
  <si>
    <t>(c)</t>
    <phoneticPr fontId="5"/>
  </si>
  <si>
    <t>(d)</t>
    <phoneticPr fontId="5"/>
  </si>
  <si>
    <t>(a)＋(b)</t>
    <phoneticPr fontId="5"/>
  </si>
  <si>
    <t>→1ポイント=6,000円</t>
    <rPh sb="12" eb="13">
      <t>エン</t>
    </rPh>
    <phoneticPr fontId="5"/>
  </si>
  <si>
    <t>医師のカルテ記載が必要</t>
    <rPh sb="0" eb="2">
      <t>イシ</t>
    </rPh>
    <rPh sb="6" eb="8">
      <t>キサイ</t>
    </rPh>
    <rPh sb="9" eb="11">
      <t>ヒツヨウ</t>
    </rPh>
    <phoneticPr fontId="5"/>
  </si>
  <si>
    <t xml:space="preserve"> 追跡調査経費＋管理費</t>
    <rPh sb="1" eb="3">
      <t>ツイセキ</t>
    </rPh>
    <rPh sb="3" eb="5">
      <t>チョウサ</t>
    </rPh>
    <rPh sb="5" eb="7">
      <t>ケイヒ</t>
    </rPh>
    <rPh sb="8" eb="11">
      <t>カンリヒ</t>
    </rPh>
    <phoneticPr fontId="9"/>
  </si>
  <si>
    <t>治験実施計画書(もしくは手順書等)に規定されているもの</t>
    <rPh sb="0" eb="2">
      <t>チケン</t>
    </rPh>
    <rPh sb="2" eb="4">
      <t>ジッシ</t>
    </rPh>
    <rPh sb="4" eb="7">
      <t>ケイカクショ</t>
    </rPh>
    <rPh sb="12" eb="15">
      <t>テジュンショ</t>
    </rPh>
    <rPh sb="15" eb="16">
      <t>トウ</t>
    </rPh>
    <rPh sb="18" eb="20">
      <t>キテイ</t>
    </rPh>
    <phoneticPr fontId="5"/>
  </si>
  <si>
    <t xml:space="preserve"> 追跡調査経費×２０％</t>
    <rPh sb="1" eb="3">
      <t>ツイセキ</t>
    </rPh>
    <rPh sb="3" eb="5">
      <t>チョウサ</t>
    </rPh>
    <rPh sb="5" eb="7">
      <t>ケイヒ</t>
    </rPh>
    <phoneticPr fontId="6"/>
  </si>
  <si>
    <t>② 管理費</t>
    <rPh sb="2" eb="5">
      <t>カンリヒ</t>
    </rPh>
    <phoneticPr fontId="5"/>
  </si>
  <si>
    <t xml:space="preserve"> 追跡調査１回あたり</t>
    <rPh sb="1" eb="3">
      <t>ツイセキ</t>
    </rPh>
    <rPh sb="3" eb="5">
      <t>チョウサ</t>
    </rPh>
    <rPh sb="6" eb="7">
      <t>カイ</t>
    </rPh>
    <phoneticPr fontId="5"/>
  </si>
  <si>
    <t>① 追跡調査経費</t>
    <rPh sb="2" eb="4">
      <t>ツイセキ</t>
    </rPh>
    <rPh sb="4" eb="6">
      <t>チョウサ</t>
    </rPh>
    <rPh sb="6" eb="8">
      <t>ケイヒ</t>
    </rPh>
    <phoneticPr fontId="5"/>
  </si>
  <si>
    <t>医薬品の臨床試験に係る経費内訳書（追跡調査経費）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7" eb="19">
      <t>ツイセキ</t>
    </rPh>
    <rPh sb="19" eb="21">
      <t>チョウサ</t>
    </rPh>
    <rPh sb="21" eb="23">
      <t>ケイヒ</t>
    </rPh>
    <phoneticPr fontId="5"/>
  </si>
  <si>
    <t>（追跡調査経費）</t>
    <rPh sb="1" eb="3">
      <t>ツイセキ</t>
    </rPh>
    <rPh sb="3" eb="5">
      <t>チョウサ</t>
    </rPh>
    <rPh sb="5" eb="7">
      <t>ケイヒ</t>
    </rPh>
    <phoneticPr fontId="9"/>
  </si>
  <si>
    <t>鳥大書式1-D</t>
    <rPh sb="0" eb="1">
      <t>トリ</t>
    </rPh>
    <rPh sb="1" eb="3">
      <t>タイショ</t>
    </rPh>
    <rPh sb="3" eb="4">
      <t>シキ</t>
    </rPh>
    <phoneticPr fontId="5"/>
  </si>
  <si>
    <t xml:space="preserve"> 生存調査経費＋管理費</t>
    <rPh sb="1" eb="3">
      <t>セイゾン</t>
    </rPh>
    <rPh sb="3" eb="5">
      <t>チョウサ</t>
    </rPh>
    <rPh sb="5" eb="7">
      <t>ケイヒ</t>
    </rPh>
    <rPh sb="8" eb="11">
      <t>カンリヒ</t>
    </rPh>
    <phoneticPr fontId="9"/>
  </si>
  <si>
    <t xml:space="preserve"> 生存調査経費×２０％</t>
    <rPh sb="1" eb="3">
      <t>セイゾン</t>
    </rPh>
    <rPh sb="3" eb="5">
      <t>チョウサ</t>
    </rPh>
    <rPh sb="5" eb="7">
      <t>ケイヒ</t>
    </rPh>
    <phoneticPr fontId="6"/>
  </si>
  <si>
    <t xml:space="preserve"> 生存調査１回あたり</t>
    <rPh sb="1" eb="3">
      <t>セイゾン</t>
    </rPh>
    <rPh sb="3" eb="5">
      <t>チョウサ</t>
    </rPh>
    <rPh sb="6" eb="7">
      <t>カイ</t>
    </rPh>
    <phoneticPr fontId="5"/>
  </si>
  <si>
    <t>① 生存調査経費</t>
    <rPh sb="2" eb="4">
      <t>セイゾン</t>
    </rPh>
    <rPh sb="4" eb="6">
      <t>チョウサ</t>
    </rPh>
    <rPh sb="6" eb="8">
      <t>ケイヒ</t>
    </rPh>
    <phoneticPr fontId="5"/>
  </si>
  <si>
    <t>医薬品の臨床試験に係る経費内訳書（生存調査経費）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7" eb="19">
      <t>セイゾン</t>
    </rPh>
    <rPh sb="19" eb="21">
      <t>チョウサ</t>
    </rPh>
    <rPh sb="21" eb="23">
      <t>ケイヒ</t>
    </rPh>
    <phoneticPr fontId="5"/>
  </si>
  <si>
    <t>（生存調査経費）</t>
    <rPh sb="1" eb="3">
      <t>セイゾン</t>
    </rPh>
    <rPh sb="3" eb="5">
      <t>チョウサ</t>
    </rPh>
    <rPh sb="5" eb="7">
      <t>ケイヒ</t>
    </rPh>
    <phoneticPr fontId="9"/>
  </si>
  <si>
    <t>鳥大書式1-A</t>
    <rPh sb="0" eb="1">
      <t>トリ</t>
    </rPh>
    <rPh sb="1" eb="3">
      <t>タイショ</t>
    </rPh>
    <rPh sb="3" eb="4">
      <t>シキ</t>
    </rPh>
    <phoneticPr fontId="5"/>
  </si>
  <si>
    <t>（初年度）</t>
    <rPh sb="1" eb="4">
      <t>ショネンド</t>
    </rPh>
    <phoneticPr fontId="9"/>
  </si>
  <si>
    <t>２．経 費 内 訳（契約単位で算定する経費）</t>
    <rPh sb="2" eb="5">
      <t>ケイヒ</t>
    </rPh>
    <rPh sb="6" eb="9">
      <t>ウチワケ</t>
    </rPh>
    <rPh sb="10" eb="12">
      <t>ケイヤク</t>
    </rPh>
    <rPh sb="12" eb="14">
      <t>タンイ</t>
    </rPh>
    <rPh sb="15" eb="17">
      <t>サンテイ</t>
    </rPh>
    <rPh sb="19" eb="21">
      <t>ケイヒ</t>
    </rPh>
    <phoneticPr fontId="5"/>
  </si>
  <si>
    <t>初年度</t>
    <rPh sb="0" eb="3">
      <t>ショネンド</t>
    </rPh>
    <phoneticPr fontId="9"/>
  </si>
  <si>
    <t>① 治験開始準備費</t>
    <rPh sb="2" eb="4">
      <t>チケン</t>
    </rPh>
    <rPh sb="4" eb="6">
      <t>カイシ</t>
    </rPh>
    <rPh sb="6" eb="8">
      <t>ジュンビ</t>
    </rPh>
    <rPh sb="8" eb="9">
      <t>ヒ</t>
    </rPh>
    <phoneticPr fontId="5"/>
  </si>
  <si>
    <t>② 審査費</t>
    <rPh sb="2" eb="4">
      <t>シンサ</t>
    </rPh>
    <rPh sb="4" eb="5">
      <t>ヒ</t>
    </rPh>
    <phoneticPr fontId="5"/>
  </si>
  <si>
    <t xml:space="preserve"> 初年度</t>
    <rPh sb="1" eb="4">
      <t>ショネンド</t>
    </rPh>
    <phoneticPr fontId="5"/>
  </si>
  <si>
    <t>申請月</t>
    <rPh sb="0" eb="3">
      <t>シンセイツキ</t>
    </rPh>
    <phoneticPr fontId="9"/>
  </si>
  <si>
    <t>月</t>
    <rPh sb="0" eb="1">
      <t>ガツ</t>
    </rPh>
    <phoneticPr fontId="9"/>
  </si>
  <si>
    <t>　 継続審査費</t>
    <rPh sb="2" eb="4">
      <t>ケイゾク</t>
    </rPh>
    <rPh sb="4" eb="6">
      <t>シンサ</t>
    </rPh>
    <rPh sb="6" eb="7">
      <t>ヒ</t>
    </rPh>
    <phoneticPr fontId="5"/>
  </si>
  <si>
    <t>④ 書類保管経費</t>
    <rPh sb="2" eb="4">
      <t>ショルイ</t>
    </rPh>
    <rPh sb="4" eb="6">
      <t>ホカン</t>
    </rPh>
    <rPh sb="6" eb="8">
      <t>ケイヒ</t>
    </rPh>
    <phoneticPr fontId="9"/>
  </si>
  <si>
    <t xml:space="preserve"> 3,000円×治験終了後の保管希望年数（初年度のみ）</t>
    <rPh sb="6" eb="7">
      <t>エン</t>
    </rPh>
    <rPh sb="8" eb="10">
      <t>チケン</t>
    </rPh>
    <rPh sb="10" eb="12">
      <t>シュウリョウ</t>
    </rPh>
    <rPh sb="12" eb="13">
      <t>ゴ</t>
    </rPh>
    <rPh sb="14" eb="16">
      <t>ホカン</t>
    </rPh>
    <rPh sb="16" eb="18">
      <t>キボウ</t>
    </rPh>
    <rPh sb="18" eb="20">
      <t>ネンスウ</t>
    </rPh>
    <rPh sb="21" eb="24">
      <t>ショネンド</t>
    </rPh>
    <phoneticPr fontId="9"/>
  </si>
  <si>
    <t>　 （治験終了後分）</t>
    <rPh sb="3" eb="5">
      <t>チケン</t>
    </rPh>
    <rPh sb="5" eb="8">
      <t>シュウリョウゴ</t>
    </rPh>
    <rPh sb="8" eb="9">
      <t>ブン</t>
    </rPh>
    <phoneticPr fontId="9"/>
  </si>
  <si>
    <t>3</t>
    <phoneticPr fontId="9"/>
  </si>
  <si>
    <t>年</t>
    <rPh sb="0" eb="1">
      <t>ネン</t>
    </rPh>
    <phoneticPr fontId="9"/>
  </si>
  <si>
    <t>⑤ CRC経費</t>
    <rPh sb="5" eb="7">
      <t>ケイヒ</t>
    </rPh>
    <phoneticPr fontId="9"/>
  </si>
  <si>
    <t xml:space="preserve"> 年度当たり50,000円</t>
    <rPh sb="1" eb="3">
      <t>ネンド</t>
    </rPh>
    <rPh sb="3" eb="4">
      <t>ア</t>
    </rPh>
    <rPh sb="12" eb="13">
      <t>エン</t>
    </rPh>
    <phoneticPr fontId="5"/>
  </si>
  <si>
    <t>⑥ 管理費</t>
    <rPh sb="2" eb="5">
      <t>カンリヒ</t>
    </rPh>
    <phoneticPr fontId="9"/>
  </si>
  <si>
    <t>(a)＋(b)＋(c)＋(d)＋(e)＋(f)</t>
    <phoneticPr fontId="5"/>
  </si>
  <si>
    <t>(h)</t>
    <phoneticPr fontId="5"/>
  </si>
  <si>
    <t>(g）</t>
    <phoneticPr fontId="5"/>
  </si>
  <si>
    <t>(g)</t>
    <phoneticPr fontId="9"/>
  </si>
  <si>
    <t>(h)</t>
    <phoneticPr fontId="9"/>
  </si>
  <si>
    <t>（2年目以降）</t>
    <rPh sb="2" eb="4">
      <t>ネンメ</t>
    </rPh>
    <rPh sb="4" eb="6">
      <t>イコウ</t>
    </rPh>
    <phoneticPr fontId="9"/>
  </si>
  <si>
    <t>2年目以降</t>
    <rPh sb="1" eb="3">
      <t>ネンメ</t>
    </rPh>
    <rPh sb="3" eb="5">
      <t>イコウ</t>
    </rPh>
    <phoneticPr fontId="9"/>
  </si>
  <si>
    <t>① 審査費</t>
    <rPh sb="2" eb="4">
      <t>シンサ</t>
    </rPh>
    <rPh sb="4" eb="5">
      <t>ヒ</t>
    </rPh>
    <phoneticPr fontId="5"/>
  </si>
  <si>
    <t>２年目以降　120,000円</t>
    <rPh sb="1" eb="3">
      <t>ネンメ</t>
    </rPh>
    <rPh sb="3" eb="5">
      <t>イコウ</t>
    </rPh>
    <rPh sb="13" eb="14">
      <t>エン</t>
    </rPh>
    <phoneticPr fontId="5"/>
  </si>
  <si>
    <t>(a)＋(b)＋(c)</t>
    <phoneticPr fontId="5"/>
  </si>
  <si>
    <t>（被験者負担軽減費）</t>
    <phoneticPr fontId="9"/>
  </si>
  <si>
    <t>① 被験者負担軽減費</t>
    <rPh sb="7" eb="9">
      <t>ケイゲン</t>
    </rPh>
    <rPh sb="9" eb="10">
      <t>ヒ</t>
    </rPh>
    <phoneticPr fontId="5"/>
  </si>
  <si>
    <t xml:space="preserve"> 1来院あたり　7,000円</t>
    <rPh sb="2" eb="4">
      <t>ライイン</t>
    </rPh>
    <rPh sb="13" eb="14">
      <t>エン</t>
    </rPh>
    <phoneticPr fontId="9"/>
  </si>
  <si>
    <t>×</t>
    <phoneticPr fontId="9"/>
  </si>
  <si>
    <t>② 管理費</t>
    <phoneticPr fontId="5"/>
  </si>
  <si>
    <t xml:space="preserve"> 被験者負担軽減費×２０％</t>
    <rPh sb="1" eb="4">
      <t>ヒケンシャ</t>
    </rPh>
    <rPh sb="4" eb="6">
      <t>フタン</t>
    </rPh>
    <rPh sb="6" eb="8">
      <t>ケイゲン</t>
    </rPh>
    <rPh sb="8" eb="9">
      <t>ヒ</t>
    </rPh>
    <phoneticPr fontId="5"/>
  </si>
  <si>
    <t>（b)</t>
    <phoneticPr fontId="5"/>
  </si>
  <si>
    <t xml:space="preserve"> 被験者負担軽減費＋管理費</t>
    <rPh sb="1" eb="4">
      <t>ヒケンジャ</t>
    </rPh>
    <rPh sb="4" eb="6">
      <t>フタン</t>
    </rPh>
    <rPh sb="6" eb="8">
      <t>ケイゲン</t>
    </rPh>
    <rPh sb="8" eb="9">
      <t>ヒ</t>
    </rPh>
    <rPh sb="10" eb="13">
      <t>カンリヒ</t>
    </rPh>
    <phoneticPr fontId="5"/>
  </si>
  <si>
    <t>（c)</t>
    <phoneticPr fontId="5"/>
  </si>
  <si>
    <t xml:space="preserve"> 直接経費計×３０％（端数切り上げ）</t>
    <rPh sb="11" eb="13">
      <t>ハスウ</t>
    </rPh>
    <rPh sb="13" eb="14">
      <t>キ</t>
    </rPh>
    <rPh sb="15" eb="16">
      <t>ア</t>
    </rPh>
    <phoneticPr fontId="5"/>
  </si>
  <si>
    <t>（d)</t>
    <phoneticPr fontId="5"/>
  </si>
  <si>
    <t>(c)</t>
  </si>
  <si>
    <t xml:space="preserve"> (１来院当たりの被験者
　負担に係わる費用)</t>
    <rPh sb="3" eb="5">
      <t>ライイン</t>
    </rPh>
    <rPh sb="5" eb="6">
      <t>ア</t>
    </rPh>
    <rPh sb="9" eb="12">
      <t>ヒケンジャ</t>
    </rPh>
    <rPh sb="14" eb="16">
      <t>フタン</t>
    </rPh>
    <rPh sb="17" eb="18">
      <t>カカ</t>
    </rPh>
    <rPh sb="20" eb="22">
      <t>ヒヨウ</t>
    </rPh>
    <phoneticPr fontId="5"/>
  </si>
  <si>
    <t>円</t>
    <phoneticPr fontId="5"/>
  </si>
  <si>
    <t>来院回数</t>
    <rPh sb="0" eb="2">
      <t>ライイン</t>
    </rPh>
    <rPh sb="2" eb="4">
      <t>カイスウ</t>
    </rPh>
    <phoneticPr fontId="9"/>
  </si>
  <si>
    <t>前観察期</t>
    <rPh sb="0" eb="1">
      <t>マエ</t>
    </rPh>
    <rPh sb="1" eb="3">
      <t>カンサツ</t>
    </rPh>
    <rPh sb="3" eb="4">
      <t>キ</t>
    </rPh>
    <phoneticPr fontId="9"/>
  </si>
  <si>
    <t>回</t>
    <rPh sb="0" eb="1">
      <t>カイ</t>
    </rPh>
    <phoneticPr fontId="9"/>
  </si>
  <si>
    <t>治験薬投与期間</t>
    <rPh sb="0" eb="2">
      <t>チケン</t>
    </rPh>
    <rPh sb="2" eb="3">
      <t>ヤク</t>
    </rPh>
    <rPh sb="3" eb="5">
      <t>トウヨ</t>
    </rPh>
    <rPh sb="5" eb="7">
      <t>キカン</t>
    </rPh>
    <phoneticPr fontId="9"/>
  </si>
  <si>
    <t>治験薬投与終了後</t>
    <rPh sb="0" eb="2">
      <t>チケン</t>
    </rPh>
    <rPh sb="2" eb="3">
      <t>ヤク</t>
    </rPh>
    <rPh sb="3" eb="5">
      <t>トウヨ</t>
    </rPh>
    <rPh sb="5" eb="7">
      <t>シュウリョウ</t>
    </rPh>
    <rPh sb="7" eb="8">
      <t>ゴ</t>
    </rPh>
    <phoneticPr fontId="9"/>
  </si>
  <si>
    <t>請求月</t>
    <rPh sb="0" eb="2">
      <t>セイキュウ</t>
    </rPh>
    <rPh sb="2" eb="3">
      <t>ツキ</t>
    </rPh>
    <phoneticPr fontId="9"/>
  </si>
  <si>
    <t>□ 研究経費と同じタイミングで支払う</t>
  </si>
  <si>
    <t>□ 四半期（4月、7月、10月、1月）ごとに請求</t>
  </si>
  <si>
    <t>□ 実績に応じて毎月</t>
    <rPh sb="2" eb="4">
      <t>ジッセキ</t>
    </rPh>
    <rPh sb="5" eb="6">
      <t>オウ</t>
    </rPh>
    <rPh sb="8" eb="10">
      <t>マイツキ</t>
    </rPh>
    <phoneticPr fontId="9"/>
  </si>
  <si>
    <t>（治験薬保管経費）</t>
    <rPh sb="1" eb="6">
      <t>チケンヤクホカン</t>
    </rPh>
    <rPh sb="6" eb="8">
      <t>ケイヒ</t>
    </rPh>
    <phoneticPr fontId="9"/>
  </si>
  <si>
    <t>[治験]</t>
    <rPh sb="1" eb="3">
      <t>チケン</t>
    </rPh>
    <phoneticPr fontId="9"/>
  </si>
  <si>
    <t>　■製造販売後臨床試験</t>
    <phoneticPr fontId="9"/>
  </si>
  <si>
    <t>[製版]</t>
    <rPh sb="1" eb="3">
      <t>セイハン</t>
    </rPh>
    <phoneticPr fontId="9"/>
  </si>
  <si>
    <t>２．経 費 内 訳（治験単位で算定する経費）</t>
    <rPh sb="2" eb="5">
      <t>ケイヒ</t>
    </rPh>
    <rPh sb="6" eb="9">
      <t>ウチワケ</t>
    </rPh>
    <rPh sb="10" eb="12">
      <t>チケン</t>
    </rPh>
    <rPh sb="12" eb="14">
      <t>タンイ</t>
    </rPh>
    <rPh sb="15" eb="17">
      <t>サンテイ</t>
    </rPh>
    <rPh sb="19" eb="21">
      <t>ケイヒ</t>
    </rPh>
    <phoneticPr fontId="5"/>
  </si>
  <si>
    <t>① 治験薬保管費</t>
    <rPh sb="2" eb="4">
      <t>チケン</t>
    </rPh>
    <rPh sb="4" eb="5">
      <t>ヤク</t>
    </rPh>
    <rPh sb="5" eb="7">
      <t>ホカン</t>
    </rPh>
    <rPh sb="7" eb="8">
      <t>ヒ</t>
    </rPh>
    <phoneticPr fontId="9"/>
  </si>
  <si>
    <t>治験薬保管経費ポイント算出表A～C)×1,000円]</t>
    <rPh sb="0" eb="7">
      <t>チケンヤクホカンケイヒ</t>
    </rPh>
    <rPh sb="11" eb="14">
      <t>サンシュツヒョウ</t>
    </rPh>
    <rPh sb="24" eb="25">
      <t>エン</t>
    </rPh>
    <phoneticPr fontId="5"/>
  </si>
  <si>
    <t xml:space="preserve"> 1治験当たり10,000円</t>
    <rPh sb="2" eb="4">
      <t>チケン</t>
    </rPh>
    <rPh sb="4" eb="5">
      <t>ア</t>
    </rPh>
    <rPh sb="13" eb="14">
      <t>エン</t>
    </rPh>
    <phoneticPr fontId="5"/>
  </si>
  <si>
    <t>第1回払い((g)×100％）＝</t>
    <rPh sb="0" eb="1">
      <t>ダイ</t>
    </rPh>
    <rPh sb="2" eb="3">
      <t>カイ</t>
    </rPh>
    <rPh sb="3" eb="4">
      <t>ハラ</t>
    </rPh>
    <phoneticPr fontId="5"/>
  </si>
  <si>
    <t>初回治験薬搬入時</t>
    <rPh sb="0" eb="2">
      <t>ショカイ</t>
    </rPh>
    <rPh sb="2" eb="8">
      <t>チケンヤクハンニュウジ</t>
    </rPh>
    <phoneticPr fontId="9"/>
  </si>
  <si>
    <t>鳥大書式1-C</t>
    <rPh sb="0" eb="1">
      <t>トリ</t>
    </rPh>
    <rPh sb="1" eb="3">
      <t>タイショ</t>
    </rPh>
    <rPh sb="3" eb="4">
      <t>シキ</t>
    </rPh>
    <phoneticPr fontId="5"/>
  </si>
  <si>
    <t>（脱落症例経費）</t>
    <rPh sb="1" eb="3">
      <t>ダツラク</t>
    </rPh>
    <rPh sb="3" eb="5">
      <t>ショウレイ</t>
    </rPh>
    <rPh sb="5" eb="7">
      <t>ケイヒ</t>
    </rPh>
    <phoneticPr fontId="9"/>
  </si>
  <si>
    <t>医薬品の臨床試験に係る経費内訳書（脱落症例経費）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7" eb="19">
      <t>ダツラク</t>
    </rPh>
    <rPh sb="19" eb="21">
      <t>ショウレイ</t>
    </rPh>
    <rPh sb="21" eb="23">
      <t>ケイヒ</t>
    </rPh>
    <phoneticPr fontId="5"/>
  </si>
  <si>
    <t>① 脱落症例経費</t>
    <rPh sb="2" eb="4">
      <t>ダツラク</t>
    </rPh>
    <rPh sb="4" eb="6">
      <t>ショウレイ</t>
    </rPh>
    <rPh sb="6" eb="8">
      <t>ケイヒ</t>
    </rPh>
    <phoneticPr fontId="5"/>
  </si>
  <si>
    <t xml:space="preserve"> 1症例当たり  60,000円</t>
    <rPh sb="2" eb="4">
      <t>ショウレイ</t>
    </rPh>
    <rPh sb="4" eb="5">
      <t>ア</t>
    </rPh>
    <rPh sb="15" eb="16">
      <t>エン</t>
    </rPh>
    <phoneticPr fontId="5"/>
  </si>
  <si>
    <t xml:space="preserve"> 脱落症例経費×２０％</t>
    <rPh sb="1" eb="3">
      <t>ダツラク</t>
    </rPh>
    <rPh sb="3" eb="5">
      <t>ショウレイ</t>
    </rPh>
    <rPh sb="5" eb="7">
      <t>ケイヒ</t>
    </rPh>
    <phoneticPr fontId="6"/>
  </si>
  <si>
    <t>枚</t>
    <rPh sb="0" eb="1">
      <t>マイ</t>
    </rPh>
    <phoneticPr fontId="9"/>
  </si>
  <si>
    <t>③ 管理費</t>
    <rPh sb="2" eb="5">
      <t>カンリヒ</t>
    </rPh>
    <phoneticPr fontId="5"/>
  </si>
  <si>
    <t>（その他）</t>
    <rPh sb="3" eb="4">
      <t>タ</t>
    </rPh>
    <phoneticPr fontId="9"/>
  </si>
  <si>
    <t>医薬品の臨床試験に係る経費内訳書（その他の経費）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9" eb="20">
      <t>タ</t>
    </rPh>
    <rPh sb="21" eb="23">
      <t>ケイヒ</t>
    </rPh>
    <phoneticPr fontId="5"/>
  </si>
  <si>
    <t>２．経 費 内 訳（その他治験に要する経費）</t>
    <rPh sb="2" eb="5">
      <t>ケイヒ</t>
    </rPh>
    <rPh sb="6" eb="9">
      <t>ウチワケ</t>
    </rPh>
    <rPh sb="12" eb="13">
      <t>タ</t>
    </rPh>
    <rPh sb="13" eb="15">
      <t>チケン</t>
    </rPh>
    <rPh sb="16" eb="17">
      <t>ヨウ</t>
    </rPh>
    <rPh sb="19" eb="21">
      <t>ケイヒ</t>
    </rPh>
    <phoneticPr fontId="5"/>
  </si>
  <si>
    <t>① 症例ファイル作成</t>
    <rPh sb="2" eb="4">
      <t>ショウレイ</t>
    </rPh>
    <rPh sb="8" eb="10">
      <t>サクセイ</t>
    </rPh>
    <phoneticPr fontId="5"/>
  </si>
  <si>
    <t xml:space="preserve"> 症例ファイル作成１冊あたり　10,000円（初回契約時）</t>
    <rPh sb="1" eb="3">
      <t>ショウレイ</t>
    </rPh>
    <rPh sb="7" eb="9">
      <t>サクセイ</t>
    </rPh>
    <rPh sb="10" eb="11">
      <t>サツ</t>
    </rPh>
    <rPh sb="21" eb="22">
      <t>エン</t>
    </rPh>
    <rPh sb="23" eb="25">
      <t>ショカイ</t>
    </rPh>
    <rPh sb="25" eb="27">
      <t>ケイヤク</t>
    </rPh>
    <rPh sb="27" eb="28">
      <t>ジ</t>
    </rPh>
    <phoneticPr fontId="5"/>
  </si>
  <si>
    <t>　 経費</t>
    <rPh sb="2" eb="4">
      <t>ケイヒ</t>
    </rPh>
    <phoneticPr fontId="9"/>
  </si>
  <si>
    <t>冊</t>
    <rPh sb="0" eb="1">
      <t>サツ</t>
    </rPh>
    <phoneticPr fontId="9"/>
  </si>
  <si>
    <t>② 検査機器保管費</t>
    <rPh sb="2" eb="4">
      <t>ケンサ</t>
    </rPh>
    <rPh sb="4" eb="6">
      <t>キキ</t>
    </rPh>
    <rPh sb="6" eb="8">
      <t>ホカン</t>
    </rPh>
    <rPh sb="8" eb="9">
      <t>ヒ</t>
    </rPh>
    <phoneticPr fontId="5"/>
  </si>
  <si>
    <t xml:space="preserve"> 検査機器１台あたり　20,000円（初回契約時）</t>
    <rPh sb="1" eb="3">
      <t>ケンサ</t>
    </rPh>
    <rPh sb="3" eb="5">
      <t>キキ</t>
    </rPh>
    <rPh sb="6" eb="7">
      <t>ダイ</t>
    </rPh>
    <rPh sb="17" eb="18">
      <t>エン</t>
    </rPh>
    <rPh sb="19" eb="21">
      <t>ショカイ</t>
    </rPh>
    <rPh sb="21" eb="23">
      <t>ケイヤク</t>
    </rPh>
    <rPh sb="23" eb="24">
      <t>ジ</t>
    </rPh>
    <phoneticPr fontId="5"/>
  </si>
  <si>
    <t>台</t>
    <rPh sb="0" eb="1">
      <t>ダイ</t>
    </rPh>
    <phoneticPr fontId="9"/>
  </si>
  <si>
    <t>③ 外注検査キット</t>
    <rPh sb="2" eb="4">
      <t>ガイチュウ</t>
    </rPh>
    <rPh sb="4" eb="6">
      <t>ケンサ</t>
    </rPh>
    <phoneticPr fontId="5"/>
  </si>
  <si>
    <t xml:space="preserve"> １保管あたり　20,000円（初回契約時）</t>
    <rPh sb="2" eb="4">
      <t>ホカン</t>
    </rPh>
    <rPh sb="14" eb="15">
      <t>エン</t>
    </rPh>
    <rPh sb="16" eb="18">
      <t>ショカイ</t>
    </rPh>
    <rPh sb="18" eb="20">
      <t>ケイヤク</t>
    </rPh>
    <rPh sb="20" eb="21">
      <t>ジ</t>
    </rPh>
    <phoneticPr fontId="5"/>
  </si>
  <si>
    <t>　 保管費</t>
    <rPh sb="2" eb="4">
      <t>ホカン</t>
    </rPh>
    <rPh sb="4" eb="5">
      <t>ヒ</t>
    </rPh>
    <phoneticPr fontId="9"/>
  </si>
  <si>
    <t>当該機械器具の品名・規格・購入金額</t>
    <rPh sb="0" eb="2">
      <t>トウガイ</t>
    </rPh>
    <rPh sb="2" eb="4">
      <t>キカイ</t>
    </rPh>
    <rPh sb="4" eb="6">
      <t>キグ</t>
    </rPh>
    <rPh sb="7" eb="9">
      <t>ヒンメイ</t>
    </rPh>
    <rPh sb="10" eb="12">
      <t>キカク</t>
    </rPh>
    <rPh sb="13" eb="15">
      <t>コウニュウ</t>
    </rPh>
    <rPh sb="15" eb="17">
      <t>キンガク</t>
    </rPh>
    <phoneticPr fontId="22"/>
  </si>
  <si>
    <t>⑤ 管理費</t>
    <rPh sb="2" eb="5">
      <t>カンリヒ</t>
    </rPh>
    <phoneticPr fontId="5"/>
  </si>
  <si>
    <t xml:space="preserve"> （症例ファイル作成経費＋検査機器保管経費＋外注検査キット保管費）×２０％</t>
    <rPh sb="2" eb="4">
      <t>ショウレイ</t>
    </rPh>
    <rPh sb="8" eb="10">
      <t>サクセイ</t>
    </rPh>
    <rPh sb="10" eb="12">
      <t>ケイヒ</t>
    </rPh>
    <rPh sb="13" eb="15">
      <t>ケンサ</t>
    </rPh>
    <rPh sb="15" eb="17">
      <t>キキ</t>
    </rPh>
    <rPh sb="17" eb="19">
      <t>ホカン</t>
    </rPh>
    <rPh sb="19" eb="21">
      <t>ケイヒ</t>
    </rPh>
    <rPh sb="22" eb="24">
      <t>ガイチュウ</t>
    </rPh>
    <rPh sb="24" eb="26">
      <t>ケンサ</t>
    </rPh>
    <rPh sb="29" eb="31">
      <t>ホカン</t>
    </rPh>
    <rPh sb="31" eb="32">
      <t>ヒ</t>
    </rPh>
    <phoneticPr fontId="6"/>
  </si>
  <si>
    <t>(a)＋(b)＋(c)＋(d)＋(e)</t>
    <phoneticPr fontId="5"/>
  </si>
  <si>
    <t>（終了後のモニタリング・監査）</t>
    <rPh sb="1" eb="4">
      <t>シュウリョウゴ</t>
    </rPh>
    <rPh sb="12" eb="14">
      <t>カンサ</t>
    </rPh>
    <phoneticPr fontId="9"/>
  </si>
  <si>
    <t>① 終了後のモニタリン</t>
    <rPh sb="2" eb="5">
      <t>シュウリョウゴ</t>
    </rPh>
    <phoneticPr fontId="5"/>
  </si>
  <si>
    <t xml:space="preserve"> モニタリング・監査１回あたり　30,000円</t>
    <rPh sb="8" eb="10">
      <t>カンサ</t>
    </rPh>
    <rPh sb="11" eb="12">
      <t>カイ</t>
    </rPh>
    <rPh sb="22" eb="23">
      <t>エン</t>
    </rPh>
    <phoneticPr fontId="5"/>
  </si>
  <si>
    <t xml:space="preserve"> 　グ・監査経費</t>
    <rPh sb="4" eb="6">
      <t>カンサ</t>
    </rPh>
    <rPh sb="6" eb="8">
      <t>ケイヒ</t>
    </rPh>
    <phoneticPr fontId="9"/>
  </si>
  <si>
    <t xml:space="preserve"> 終了後のモニタリング・監査経費×２０％</t>
    <rPh sb="1" eb="4">
      <t>シュウリョウゴ</t>
    </rPh>
    <rPh sb="12" eb="14">
      <t>カンサ</t>
    </rPh>
    <rPh sb="14" eb="16">
      <t>ケイヒ</t>
    </rPh>
    <phoneticPr fontId="6"/>
  </si>
  <si>
    <t>(b)</t>
    <phoneticPr fontId="5"/>
  </si>
  <si>
    <t>鳥大書式1-E</t>
    <rPh sb="0" eb="1">
      <t>トリ</t>
    </rPh>
    <rPh sb="1" eb="3">
      <t>タイショ</t>
    </rPh>
    <rPh sb="3" eb="4">
      <t>シキ</t>
    </rPh>
    <phoneticPr fontId="5"/>
  </si>
  <si>
    <t>（他機関からの代理審査：初年度）</t>
    <rPh sb="1" eb="4">
      <t>タキカン</t>
    </rPh>
    <rPh sb="7" eb="11">
      <t>ダイリシンサ</t>
    </rPh>
    <rPh sb="12" eb="15">
      <t>ショネンド</t>
    </rPh>
    <phoneticPr fontId="9"/>
  </si>
  <si>
    <t>（他機関からの代理審査：2年目以降）</t>
    <rPh sb="1" eb="4">
      <t>タキカン</t>
    </rPh>
    <rPh sb="7" eb="11">
      <t>ダイリシンサ</t>
    </rPh>
    <rPh sb="13" eb="17">
      <t>ネンメイコウ</t>
    </rPh>
    <phoneticPr fontId="9"/>
  </si>
  <si>
    <t xml:space="preserve"> 初年度　150,000円　２年目以降　120,000円</t>
    <rPh sb="1" eb="4">
      <t>ショネンド</t>
    </rPh>
    <rPh sb="12" eb="13">
      <t>エン</t>
    </rPh>
    <rPh sb="15" eb="17">
      <t>ネンメ</t>
    </rPh>
    <rPh sb="17" eb="19">
      <t>イコウ</t>
    </rPh>
    <rPh sb="27" eb="28">
      <t>エン</t>
    </rPh>
    <phoneticPr fontId="5"/>
  </si>
  <si>
    <t>② 管理費</t>
    <rPh sb="2" eb="5">
      <t>カンリヒ</t>
    </rPh>
    <phoneticPr fontId="9"/>
  </si>
  <si>
    <t xml:space="preserve"> 審査費×２０％</t>
    <rPh sb="1" eb="3">
      <t>シンサ</t>
    </rPh>
    <rPh sb="3" eb="4">
      <t>ヒ</t>
    </rPh>
    <phoneticPr fontId="5"/>
  </si>
  <si>
    <t>(i）</t>
    <phoneticPr fontId="5"/>
  </si>
  <si>
    <t>(i)</t>
    <phoneticPr fontId="9"/>
  </si>
  <si>
    <t>(j)</t>
    <phoneticPr fontId="9"/>
  </si>
  <si>
    <t>鳥大書式1-F</t>
    <rPh sb="0" eb="1">
      <t>トリ</t>
    </rPh>
    <rPh sb="1" eb="3">
      <t>タイショ</t>
    </rPh>
    <rPh sb="3" eb="4">
      <t>シキ</t>
    </rPh>
    <phoneticPr fontId="5"/>
  </si>
  <si>
    <t>（電子カルテの遠隔閲覧経費）</t>
    <rPh sb="1" eb="3">
      <t>デンシ</t>
    </rPh>
    <rPh sb="7" eb="9">
      <t>エンカク</t>
    </rPh>
    <rPh sb="9" eb="11">
      <t>エツラン</t>
    </rPh>
    <rPh sb="11" eb="13">
      <t>ケイヒ</t>
    </rPh>
    <phoneticPr fontId="9"/>
  </si>
  <si>
    <t>　■治験</t>
  </si>
  <si>
    <t>西暦　　　　　年　　　月　　　日</t>
    <rPh sb="0" eb="2">
      <t>セイレキ</t>
    </rPh>
    <rPh sb="7" eb="8">
      <t>ネン</t>
    </rPh>
    <rPh sb="11" eb="12">
      <t>ガツ</t>
    </rPh>
    <rPh sb="15" eb="16">
      <t>ニチ</t>
    </rPh>
    <phoneticPr fontId="9"/>
  </si>
  <si>
    <t>医薬品の臨床試験に係る経費内訳書（電子カルテの遠隔閲覧経費）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27" eb="29">
      <t>ケイヒ</t>
    </rPh>
    <phoneticPr fontId="5"/>
  </si>
  <si>
    <t>① 電子カルテの遠隔閲覧</t>
    <rPh sb="2" eb="4">
      <t>デンシ</t>
    </rPh>
    <rPh sb="8" eb="10">
      <t>エンカク</t>
    </rPh>
    <rPh sb="10" eb="12">
      <t>エツラン</t>
    </rPh>
    <phoneticPr fontId="5"/>
  </si>
  <si>
    <t xml:space="preserve"> １治験あたり　100,000円</t>
    <rPh sb="2" eb="4">
      <t>チケン</t>
    </rPh>
    <rPh sb="15" eb="16">
      <t>エン</t>
    </rPh>
    <phoneticPr fontId="5"/>
  </si>
  <si>
    <t>（治験等におけるモニタリング業務の電子カルテの遠隔
　閲覧システム利用に関する覚書締結時）</t>
    <phoneticPr fontId="9"/>
  </si>
  <si>
    <t>治験</t>
    <rPh sb="0" eb="2">
      <t>チケン</t>
    </rPh>
    <phoneticPr fontId="9"/>
  </si>
  <si>
    <t>① 備品費</t>
    <rPh sb="2" eb="5">
      <t>ビヒンヒ</t>
    </rPh>
    <phoneticPr fontId="5"/>
  </si>
  <si>
    <t xml:space="preserve"> （備品費）×２０％</t>
    <rPh sb="2" eb="4">
      <t>ビヒン</t>
    </rPh>
    <rPh sb="4" eb="5">
      <t>ヒ</t>
    </rPh>
    <phoneticPr fontId="6"/>
  </si>
  <si>
    <t>② 賃金</t>
    <rPh sb="2" eb="4">
      <t>チンギン</t>
    </rPh>
    <phoneticPr fontId="5"/>
  </si>
  <si>
    <t xml:space="preserve"> 1契約当たり100,000円（初年度のみ）</t>
    <rPh sb="2" eb="4">
      <t>ケイヤク</t>
    </rPh>
    <rPh sb="4" eb="5">
      <t>ア</t>
    </rPh>
    <rPh sb="14" eb="15">
      <t>エン</t>
    </rPh>
    <rPh sb="16" eb="19">
      <t>ショネンド</t>
    </rPh>
    <phoneticPr fontId="5"/>
  </si>
  <si>
    <t>（初年度：申請前中止）</t>
    <rPh sb="1" eb="4">
      <t>ショネンド</t>
    </rPh>
    <rPh sb="5" eb="8">
      <t>シンセイマエ</t>
    </rPh>
    <rPh sb="8" eb="10">
      <t>チュウシ</t>
    </rPh>
    <phoneticPr fontId="9"/>
  </si>
  <si>
    <t>（初年度のみ）</t>
    <phoneticPr fontId="9"/>
  </si>
  <si>
    <t>(1)～(5)の加算又は（6）</t>
    <rPh sb="8" eb="10">
      <t>カサン</t>
    </rPh>
    <rPh sb="10" eb="11">
      <t>マタ</t>
    </rPh>
    <phoneticPr fontId="9"/>
  </si>
  <si>
    <t>(1)</t>
    <phoneticPr fontId="9"/>
  </si>
  <si>
    <t>ヒアリング申請（日程調整済み）</t>
    <phoneticPr fontId="9"/>
  </si>
  <si>
    <t>(2)</t>
    <phoneticPr fontId="9"/>
  </si>
  <si>
    <t>治験実施計画書合意</t>
    <phoneticPr fontId="9"/>
  </si>
  <si>
    <t>(3)</t>
    <phoneticPr fontId="9"/>
  </si>
  <si>
    <t>ヒアリング実施</t>
    <phoneticPr fontId="9"/>
  </si>
  <si>
    <t>(4)</t>
    <phoneticPr fontId="9"/>
  </si>
  <si>
    <t>経費関連協議</t>
    <phoneticPr fontId="9"/>
  </si>
  <si>
    <t>(5)</t>
    <phoneticPr fontId="9"/>
  </si>
  <si>
    <t>同意説明文書作成協議</t>
    <phoneticPr fontId="9"/>
  </si>
  <si>
    <t>(6)</t>
    <phoneticPr fontId="9"/>
  </si>
  <si>
    <t>初回申請後の中止</t>
    <phoneticPr fontId="9"/>
  </si>
  <si>
    <t xml:space="preserve"> （治験開始準備費）×２０％</t>
    <rPh sb="2" eb="4">
      <t>チケン</t>
    </rPh>
    <rPh sb="4" eb="6">
      <t>カイシ</t>
    </rPh>
    <rPh sb="6" eb="8">
      <t>ジュンビ</t>
    </rPh>
    <rPh sb="8" eb="9">
      <t>ヒ</t>
    </rPh>
    <phoneticPr fontId="5"/>
  </si>
  <si>
    <t>(c）</t>
    <phoneticPr fontId="5"/>
  </si>
  <si>
    <t>③ システム利用料</t>
    <rPh sb="6" eb="9">
      <t>リヨウリョウ</t>
    </rPh>
    <phoneticPr fontId="9"/>
  </si>
  <si>
    <t xml:space="preserve"> 準備費</t>
    <rPh sb="1" eb="3">
      <t>ジュンビ</t>
    </rPh>
    <rPh sb="3" eb="4">
      <t>ヒ</t>
    </rPh>
    <phoneticPr fontId="5"/>
  </si>
  <si>
    <t>（準備費 + 12ヶ月）</t>
    <rPh sb="1" eb="3">
      <t>ジュンビ</t>
    </rPh>
    <rPh sb="3" eb="4">
      <t>ヒ</t>
    </rPh>
    <rPh sb="10" eb="11">
      <t>ゲツ</t>
    </rPh>
    <phoneticPr fontId="9"/>
  </si>
  <si>
    <t xml:space="preserve"> 年間使用料</t>
    <rPh sb="1" eb="3">
      <t>ネンカン</t>
    </rPh>
    <rPh sb="3" eb="6">
      <t>シヨウリョウ</t>
    </rPh>
    <phoneticPr fontId="5"/>
  </si>
  <si>
    <t>(f）</t>
    <phoneticPr fontId="5"/>
  </si>
  <si>
    <t xml:space="preserve"> 医薬品：[ポイント数(ポイント算出表A～P)×6,000円]</t>
    <rPh sb="1" eb="4">
      <t>イヤクヒン</t>
    </rPh>
    <rPh sb="10" eb="11">
      <t>スウ</t>
    </rPh>
    <rPh sb="16" eb="19">
      <t>サンシュツヒョウ</t>
    </rPh>
    <rPh sb="29" eb="30">
      <t>エン</t>
    </rPh>
    <phoneticPr fontId="5"/>
  </si>
  <si>
    <t xml:space="preserve"> ＋[ポイント数(ポイント算出表Q･R)×6,000円]　　</t>
    <rPh sb="7" eb="8">
      <t>スウ</t>
    </rPh>
    <rPh sb="13" eb="16">
      <t>サンシュツヒョウ</t>
    </rPh>
    <rPh sb="26" eb="27">
      <t>エン</t>
    </rPh>
    <phoneticPr fontId="5"/>
  </si>
  <si>
    <t xml:space="preserve"> 歯科用医薬品：[ポイント数(算出表A～P)×6,000円×1/10］</t>
    <rPh sb="13" eb="14">
      <t>スウ</t>
    </rPh>
    <rPh sb="15" eb="18">
      <t>サンシュツヒョウ</t>
    </rPh>
    <rPh sb="28" eb="29">
      <t>エン</t>
    </rPh>
    <phoneticPr fontId="5"/>
  </si>
  <si>
    <t xml:space="preserve"> ＋[ポイント数(算出表Q･R)×6,000円×1/10]　　　　</t>
    <phoneticPr fontId="5"/>
  </si>
  <si>
    <t xml:space="preserve"> 医薬品：[ポイント数(ポイント算出表A～Q)×1,000円]</t>
    <rPh sb="1" eb="4">
      <t>イヤクヒン</t>
    </rPh>
    <rPh sb="10" eb="11">
      <t>スウ</t>
    </rPh>
    <rPh sb="16" eb="19">
      <t>サンシュツヒョウ</t>
    </rPh>
    <rPh sb="29" eb="30">
      <t>エン</t>
    </rPh>
    <phoneticPr fontId="5"/>
  </si>
  <si>
    <t xml:space="preserve"> 歯科用医薬品：[ポイント数(算出表A～Q)×1,000円］</t>
    <rPh sb="13" eb="14">
      <t>スウ</t>
    </rPh>
    <rPh sb="15" eb="18">
      <t>サンシュツヒョウ</t>
    </rPh>
    <rPh sb="28" eb="29">
      <t>エン</t>
    </rPh>
    <phoneticPr fontId="5"/>
  </si>
  <si>
    <t>② システム利用料</t>
    <rPh sb="6" eb="9">
      <t>リヨウリョウ</t>
    </rPh>
    <phoneticPr fontId="9"/>
  </si>
  <si>
    <t>③ CRC経費</t>
    <rPh sb="5" eb="7">
      <t>ケイヒ</t>
    </rPh>
    <phoneticPr fontId="9"/>
  </si>
  <si>
    <t>④ 管理費</t>
    <rPh sb="2" eb="5">
      <t>カンリヒ</t>
    </rPh>
    <phoneticPr fontId="9"/>
  </si>
  <si>
    <t xml:space="preserve"> （①＋②＋③＋④＋⑤）×２０％</t>
    <phoneticPr fontId="5"/>
  </si>
  <si>
    <t xml:space="preserve"> （①＋②＋③）×２０％</t>
    <phoneticPr fontId="5"/>
  </si>
  <si>
    <t>（病理標本作製経費）</t>
    <rPh sb="1" eb="3">
      <t>ビョウリ</t>
    </rPh>
    <rPh sb="3" eb="5">
      <t>ヒョウホン</t>
    </rPh>
    <rPh sb="5" eb="7">
      <t>サクセイ</t>
    </rPh>
    <rPh sb="7" eb="9">
      <t>ケイヒ</t>
    </rPh>
    <phoneticPr fontId="9"/>
  </si>
  <si>
    <t>医薬品の臨床試験に係る経費内訳書（病理標本作製経費）</t>
    <rPh sb="0" eb="3">
      <t>イヤクヒン</t>
    </rPh>
    <rPh sb="4" eb="6">
      <t>リンショウ</t>
    </rPh>
    <rPh sb="6" eb="8">
      <t>シケン</t>
    </rPh>
    <rPh sb="9" eb="10">
      <t>カカ</t>
    </rPh>
    <rPh sb="11" eb="13">
      <t>ケイヒ</t>
    </rPh>
    <rPh sb="13" eb="16">
      <t>ウチワケショ</t>
    </rPh>
    <rPh sb="17" eb="19">
      <t>ビョウリ</t>
    </rPh>
    <rPh sb="19" eb="21">
      <t>ヒョウホン</t>
    </rPh>
    <rPh sb="21" eb="23">
      <t>サクセイ</t>
    </rPh>
    <rPh sb="23" eb="25">
      <t>ケイヒ</t>
    </rPh>
    <phoneticPr fontId="5"/>
  </si>
  <si>
    <t>① アーカイブ検体から</t>
    <rPh sb="7" eb="9">
      <t>ケンタイ</t>
    </rPh>
    <phoneticPr fontId="5"/>
  </si>
  <si>
    <t xml:space="preserve"> 400円×作製枚数＋5,000円</t>
    <rPh sb="6" eb="8">
      <t>サクセイ</t>
    </rPh>
    <rPh sb="8" eb="10">
      <t>マイスウ</t>
    </rPh>
    <rPh sb="16" eb="17">
      <t>エン</t>
    </rPh>
    <phoneticPr fontId="5"/>
  </si>
  <si>
    <t>　 のスライド作製経費</t>
    <phoneticPr fontId="9"/>
  </si>
  <si>
    <t>円　）×</t>
    <rPh sb="0" eb="1">
      <t>エン</t>
    </rPh>
    <phoneticPr fontId="9"/>
  </si>
  <si>
    <t>② 治験用の新鮮検体</t>
    <rPh sb="2" eb="4">
      <t>チケン</t>
    </rPh>
    <rPh sb="4" eb="5">
      <t>ヨウ</t>
    </rPh>
    <rPh sb="6" eb="8">
      <t>シンセン</t>
    </rPh>
    <rPh sb="8" eb="10">
      <t>ケンタイ</t>
    </rPh>
    <phoneticPr fontId="5"/>
  </si>
  <si>
    <t xml:space="preserve"> 病理標本の作製（パラフィン包理）１臓器又は1部位あたり　8,000円</t>
    <rPh sb="1" eb="3">
      <t>ビョウリ</t>
    </rPh>
    <rPh sb="3" eb="5">
      <t>ヒョウホン</t>
    </rPh>
    <rPh sb="6" eb="8">
      <t>サクセイ</t>
    </rPh>
    <rPh sb="14" eb="15">
      <t>ホウ</t>
    </rPh>
    <rPh sb="15" eb="16">
      <t>オサム</t>
    </rPh>
    <rPh sb="18" eb="20">
      <t>ゾウキ</t>
    </rPh>
    <rPh sb="20" eb="21">
      <t>マタ</t>
    </rPh>
    <rPh sb="23" eb="24">
      <t>ブ</t>
    </rPh>
    <rPh sb="24" eb="25">
      <t>イ</t>
    </rPh>
    <rPh sb="34" eb="35">
      <t>エン</t>
    </rPh>
    <phoneticPr fontId="5"/>
  </si>
  <si>
    <t>　 からのスライド</t>
    <phoneticPr fontId="9"/>
  </si>
  <si>
    <r>
      <t>臓器</t>
    </r>
    <r>
      <rPr>
        <sz val="6"/>
        <rFont val="ＭＳ ゴシック"/>
        <family val="3"/>
        <charset val="128"/>
      </rPr>
      <t>又は</t>
    </r>
    <r>
      <rPr>
        <sz val="10"/>
        <rFont val="ＭＳ ゴシック"/>
        <family val="3"/>
        <charset val="128"/>
      </rPr>
      <t>部位</t>
    </r>
    <rPh sb="0" eb="2">
      <t>ゾウキ</t>
    </rPh>
    <rPh sb="2" eb="3">
      <t>マタ</t>
    </rPh>
    <rPh sb="4" eb="6">
      <t>ブイ</t>
    </rPh>
    <phoneticPr fontId="9"/>
  </si>
  <si>
    <t>　 作製経費</t>
    <rPh sb="2" eb="4">
      <t>サクセイ</t>
    </rPh>
    <rPh sb="4" eb="6">
      <t>ケイヒ</t>
    </rPh>
    <phoneticPr fontId="9"/>
  </si>
  <si>
    <t xml:space="preserve"> 病理スライド作製　400円×作製枚数＋5,000円</t>
    <rPh sb="1" eb="3">
      <t>ビョウリ</t>
    </rPh>
    <rPh sb="7" eb="9">
      <t>サクセイ</t>
    </rPh>
    <phoneticPr fontId="5"/>
  </si>
  <si>
    <t>③ 病理標本ブロック</t>
    <rPh sb="2" eb="4">
      <t>ビョウリ</t>
    </rPh>
    <rPh sb="4" eb="6">
      <t>ヒョウホン</t>
    </rPh>
    <phoneticPr fontId="5"/>
  </si>
  <si>
    <t>１ブロックあたり　5,000円</t>
    <rPh sb="14" eb="15">
      <t>エン</t>
    </rPh>
    <phoneticPr fontId="5"/>
  </si>
  <si>
    <t>　 提供経費</t>
    <phoneticPr fontId="9"/>
  </si>
  <si>
    <t>ブロック</t>
    <phoneticPr fontId="9"/>
  </si>
  <si>
    <t xml:space="preserve"> （①＋②＋③）×２０％</t>
    <phoneticPr fontId="6"/>
  </si>
  <si>
    <t>(a)＋(b)＋(c)＋(d)＋(e)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</si>
</sst>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76" formatCode="&quot;÷&quot;General&quot;(小数点以下切り捨て)）&quot;"/>
    <numFmt numFmtId="177" formatCode="&quot;(&quot;#,##0"/>
    <numFmt numFmtId="178" formatCode="#,##0&quot;円/Visit&quot;"/>
    <numFmt numFmtId="179" formatCode="\(General&quot;Visit&quot;\)"/>
    <numFmt numFmtId="180" formatCode="&quot;西暦　 &quot;yyyy&quot;　年　&quot;m&quot;　月　&quot;d&quot;　日 &quot;"/>
    <numFmt numFmtId="181" formatCode="#,##0_);[Red]\(#,##0\)"/>
    <numFmt numFmtId="182" formatCode="#,##0\ &quot;円／月&quot;"/>
    <numFmt numFmtId="183" formatCode="General&quot;か月分&quot;"/>
    <numFmt numFmtId="184" formatCode="##,###&quot;円&quot;"/>
    <numFmt numFmtId="185" formatCode="#,##0\ &quot;円&quot;"/>
    <numFmt numFmtId="186" formatCode="&quot; 1契約当たり&quot;\ #,##0&quot;円&quot;"/>
    <numFmt numFmtId="187" formatCode="#,##0\ &quot;円／月（3～5月のみ）&quot;"/>
    <numFmt numFmtId="188" formatCode="General&quot;か月分+2ヶ月&quot;"/>
    <numFmt numFmtId="189" formatCode="&quot;（　　&quot;#,###"/>
  </numFmts>
  <fonts count="24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2"/>
      <charset val="128"/>
    </font>
    <font>
      <sz val="10"/>
      <name val="ＭＳ 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10"/>
      <name val="ＭＳ Ｐゴシック"/>
      <family val="3"/>
      <charset val="128"/>
    </font>
    <font>
      <sz val="10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0"/>
      <color theme="1"/>
      <name val="ＭＳ ゴシック"/>
      <family val="3"/>
      <charset val="128"/>
    </font>
    <font>
      <sz val="10"/>
      <color rgb="FFFFFF00"/>
      <name val="ＭＳ ゴシック"/>
      <family val="3"/>
      <charset val="128"/>
    </font>
    <font>
      <sz val="9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b/>
      <sz val="10"/>
      <color rgb="FFC00000"/>
      <name val="ＭＳ ゴシック"/>
      <family val="3"/>
      <charset val="128"/>
    </font>
    <font>
      <sz val="14"/>
      <name val="ＭＳ ゴシック"/>
      <family val="3"/>
      <charset val="128"/>
    </font>
    <font>
      <sz val="10.5"/>
      <name val="ＭＳ ゴシック"/>
      <family val="3"/>
      <charset val="128"/>
    </font>
    <font>
      <b/>
      <sz val="9"/>
      <color indexed="81"/>
      <name val="ＭＳ Ｐゴシック"/>
      <family val="3"/>
      <charset val="128"/>
    </font>
    <font>
      <sz val="9"/>
      <color indexed="81"/>
      <name val="ＭＳ Ｐゴシック"/>
      <family val="3"/>
      <charset val="128"/>
    </font>
    <font>
      <sz val="11"/>
      <color rgb="FF006100"/>
      <name val="游ゴシック"/>
      <family val="2"/>
      <charset val="128"/>
      <scheme val="minor"/>
    </font>
    <font>
      <sz val="10"/>
      <color rgb="FFFF0000"/>
      <name val="ＭＳ ゴシック"/>
      <family val="3"/>
      <charset val="128"/>
    </font>
    <font>
      <b/>
      <sz val="15"/>
      <color theme="3"/>
      <name val="游ゴシック"/>
      <family val="2"/>
      <charset val="128"/>
      <scheme val="minor"/>
    </font>
    <font>
      <sz val="6"/>
      <name val="ＭＳ 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</fills>
  <borders count="54">
    <border>
      <left/>
      <right/>
      <top/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thin">
        <color indexed="64"/>
      </left>
      <right/>
      <top/>
      <bottom style="hair">
        <color auto="1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auto="1"/>
      </left>
      <right/>
      <top style="hair">
        <color auto="1"/>
      </top>
      <bottom/>
      <diagonal/>
    </border>
    <border>
      <left style="thin">
        <color indexed="64"/>
      </left>
      <right/>
      <top style="thin">
        <color theme="0" tint="-0.34998626667073579"/>
      </top>
      <bottom/>
      <diagonal/>
    </border>
    <border>
      <left style="hair">
        <color indexed="64"/>
      </left>
      <right/>
      <top style="thin">
        <color theme="0" tint="-0.34998626667073579"/>
      </top>
      <bottom/>
      <diagonal/>
    </border>
    <border>
      <left/>
      <right/>
      <top style="thin">
        <color theme="0" tint="-0.34998626667073579"/>
      </top>
      <bottom/>
      <diagonal/>
    </border>
    <border>
      <left/>
      <right style="hair">
        <color auto="1"/>
      </right>
      <top style="thin">
        <color theme="0" tint="-0.34998626667073579"/>
      </top>
      <bottom/>
      <diagonal/>
    </border>
    <border>
      <left/>
      <right style="thin">
        <color indexed="64"/>
      </right>
      <top style="thin">
        <color theme="0" tint="-0.34998626667073579"/>
      </top>
      <bottom/>
      <diagonal/>
    </border>
    <border>
      <left style="thin">
        <color indexed="64"/>
      </left>
      <right/>
      <top/>
      <bottom style="thin">
        <color theme="0" tint="-0.34998626667073579"/>
      </bottom>
      <diagonal/>
    </border>
    <border>
      <left style="hair">
        <color indexed="64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hair">
        <color indexed="64"/>
      </right>
      <top/>
      <bottom style="thin">
        <color theme="0" tint="-0.34998626667073579"/>
      </bottom>
      <diagonal/>
    </border>
    <border>
      <left/>
      <right style="thin">
        <color indexed="64"/>
      </right>
      <top/>
      <bottom style="thin">
        <color theme="0" tint="-0.34998626667073579"/>
      </bottom>
      <diagonal/>
    </border>
    <border>
      <left style="thin">
        <color auto="1"/>
      </left>
      <right style="hair">
        <color indexed="64"/>
      </right>
      <top style="hair">
        <color auto="1"/>
      </top>
      <bottom/>
      <diagonal/>
    </border>
  </borders>
  <cellStyleXfs count="7">
    <xf numFmtId="0" fontId="0" fillId="0" borderId="0">
      <alignment vertical="center"/>
    </xf>
    <xf numFmtId="0" fontId="20" fillId="2" borderId="0" applyNumberFormat="0" applyBorder="0" applyAlignment="0" applyProtection="0">
      <alignment vertical="center"/>
    </xf>
    <xf numFmtId="0" fontId="1" fillId="0" borderId="0"/>
    <xf numFmtId="38" fontId="1" fillId="0" borderId="0" applyFont="0" applyFill="0" applyBorder="0" applyAlignment="0" applyProtection="0"/>
    <xf numFmtId="38" fontId="6" fillId="0" borderId="0" applyFon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</cellStyleXfs>
  <cellXfs count="332">
    <xf numFmtId="0" fontId="0" fillId="0" borderId="0" xfId="0">
      <alignment vertical="center"/>
    </xf>
    <xf numFmtId="0" fontId="2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0" applyFont="1" applyAlignment="1">
      <alignment horizontal="right" vertical="center"/>
    </xf>
    <xf numFmtId="0" fontId="2" fillId="0" borderId="0" xfId="0" applyFont="1">
      <alignment vertical="center"/>
    </xf>
    <xf numFmtId="0" fontId="7" fillId="0" borderId="0" xfId="2" applyFont="1" applyAlignment="1">
      <alignment vertical="center" shrinkToFit="1"/>
    </xf>
    <xf numFmtId="0" fontId="4" fillId="0" borderId="0" xfId="2" applyFont="1" applyAlignment="1">
      <alignment vertical="center" shrinkToFit="1"/>
    </xf>
    <xf numFmtId="0" fontId="7" fillId="0" borderId="0" xfId="2" applyFont="1" applyAlignment="1">
      <alignment vertical="center"/>
    </xf>
    <xf numFmtId="40" fontId="8" fillId="0" borderId="0" xfId="3" applyNumberFormat="1" applyFont="1" applyAlignment="1">
      <alignment vertical="center" shrinkToFit="1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horizontal="left" vertical="center" indent="1"/>
    </xf>
    <xf numFmtId="0" fontId="2" fillId="0" borderId="1" xfId="0" applyFont="1" applyBorder="1">
      <alignment vertical="center"/>
    </xf>
    <xf numFmtId="0" fontId="2" fillId="0" borderId="2" xfId="0" applyFont="1" applyBorder="1">
      <alignment vertical="center"/>
    </xf>
    <xf numFmtId="0" fontId="2" fillId="0" borderId="3" xfId="0" applyFont="1" applyBorder="1">
      <alignment vertical="center"/>
    </xf>
    <xf numFmtId="0" fontId="4" fillId="0" borderId="2" xfId="2" applyFont="1" applyBorder="1" applyAlignment="1">
      <alignment horizontal="center"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4" fillId="0" borderId="7" xfId="2" applyFont="1" applyBorder="1" applyAlignment="1">
      <alignment horizontal="center" vertical="center"/>
    </xf>
    <xf numFmtId="0" fontId="11" fillId="0" borderId="0" xfId="2" applyFont="1" applyAlignment="1">
      <alignment vertical="center"/>
    </xf>
    <xf numFmtId="0" fontId="2" fillId="0" borderId="11" xfId="0" applyFont="1" applyBorder="1">
      <alignment vertical="center"/>
    </xf>
    <xf numFmtId="0" fontId="2" fillId="0" borderId="12" xfId="0" applyFont="1" applyBorder="1">
      <alignment vertical="center"/>
    </xf>
    <xf numFmtId="0" fontId="2" fillId="0" borderId="13" xfId="0" applyFont="1" applyBorder="1">
      <alignment vertical="center"/>
    </xf>
    <xf numFmtId="0" fontId="4" fillId="0" borderId="12" xfId="2" applyFont="1" applyBorder="1" applyAlignment="1">
      <alignment horizontal="center" vertical="center"/>
    </xf>
    <xf numFmtId="0" fontId="2" fillId="0" borderId="16" xfId="0" applyFont="1" applyBorder="1">
      <alignment vertical="center"/>
    </xf>
    <xf numFmtId="0" fontId="2" fillId="0" borderId="17" xfId="0" applyFont="1" applyBorder="1">
      <alignment vertical="center"/>
    </xf>
    <xf numFmtId="0" fontId="2" fillId="0" borderId="18" xfId="0" applyFont="1" applyBorder="1">
      <alignment vertical="center"/>
    </xf>
    <xf numFmtId="0" fontId="4" fillId="0" borderId="19" xfId="2" applyFont="1" applyBorder="1" applyAlignment="1">
      <alignment vertical="center"/>
    </xf>
    <xf numFmtId="0" fontId="4" fillId="0" borderId="20" xfId="2" applyFont="1" applyBorder="1" applyAlignment="1">
      <alignment vertical="center"/>
    </xf>
    <xf numFmtId="0" fontId="4" fillId="0" borderId="22" xfId="2" applyFont="1" applyBorder="1" applyAlignment="1">
      <alignment vertical="center"/>
    </xf>
    <xf numFmtId="0" fontId="4" fillId="0" borderId="23" xfId="2" applyFont="1" applyBorder="1" applyAlignment="1">
      <alignment vertical="center"/>
    </xf>
    <xf numFmtId="38" fontId="1" fillId="0" borderId="0" xfId="3" applyFont="1" applyBorder="1" applyAlignment="1">
      <alignment vertical="center" shrinkToFit="1"/>
    </xf>
    <xf numFmtId="0" fontId="4" fillId="0" borderId="26" xfId="2" applyFont="1" applyBorder="1" applyAlignment="1">
      <alignment vertical="center"/>
    </xf>
    <xf numFmtId="0" fontId="4" fillId="0" borderId="25" xfId="2" applyFont="1" applyBorder="1" applyAlignment="1">
      <alignment vertical="center"/>
    </xf>
    <xf numFmtId="0" fontId="4" fillId="0" borderId="27" xfId="2" applyFont="1" applyBorder="1" applyAlignment="1">
      <alignment vertical="center"/>
    </xf>
    <xf numFmtId="0" fontId="12" fillId="0" borderId="0" xfId="2" applyFont="1" applyAlignment="1">
      <alignment vertical="center" shrinkToFit="1"/>
    </xf>
    <xf numFmtId="0" fontId="4" fillId="0" borderId="29" xfId="2" applyFont="1" applyBorder="1" applyAlignment="1">
      <alignment vertical="center"/>
    </xf>
    <xf numFmtId="38" fontId="4" fillId="0" borderId="0" xfId="2" applyNumberFormat="1" applyFont="1" applyAlignment="1">
      <alignment vertical="center"/>
    </xf>
    <xf numFmtId="0" fontId="4" fillId="0" borderId="30" xfId="2" applyFont="1" applyBorder="1" applyAlignment="1">
      <alignment vertical="center"/>
    </xf>
    <xf numFmtId="0" fontId="4" fillId="0" borderId="31" xfId="2" applyFont="1" applyBorder="1" applyAlignment="1">
      <alignment vertical="center"/>
    </xf>
    <xf numFmtId="0" fontId="1" fillId="0" borderId="0" xfId="2" applyAlignment="1">
      <alignment vertical="center"/>
    </xf>
    <xf numFmtId="38" fontId="2" fillId="0" borderId="0" xfId="3" applyFont="1" applyBorder="1" applyAlignment="1">
      <alignment vertical="center"/>
    </xf>
    <xf numFmtId="0" fontId="4" fillId="0" borderId="28" xfId="2" applyFont="1" applyBorder="1" applyAlignment="1">
      <alignment vertical="center"/>
    </xf>
    <xf numFmtId="38" fontId="4" fillId="0" borderId="0" xfId="3" applyFont="1" applyBorder="1" applyAlignment="1">
      <alignment vertical="center"/>
    </xf>
    <xf numFmtId="0" fontId="13" fillId="0" borderId="30" xfId="2" applyFont="1" applyBorder="1" applyAlignment="1">
      <alignment vertical="center"/>
    </xf>
    <xf numFmtId="0" fontId="4" fillId="0" borderId="0" xfId="2" applyFont="1" applyAlignment="1">
      <alignment horizontal="left" vertical="center"/>
    </xf>
    <xf numFmtId="0" fontId="4" fillId="0" borderId="25" xfId="2" applyFont="1" applyBorder="1" applyAlignment="1">
      <alignment horizontal="center" vertical="center"/>
    </xf>
    <xf numFmtId="38" fontId="7" fillId="0" borderId="25" xfId="3" applyFont="1" applyBorder="1" applyAlignment="1">
      <alignment horizontal="center" vertical="center"/>
    </xf>
    <xf numFmtId="0" fontId="4" fillId="0" borderId="31" xfId="2" applyFont="1" applyBorder="1" applyAlignment="1">
      <alignment horizontal="left" vertical="center" indent="2"/>
    </xf>
    <xf numFmtId="0" fontId="4" fillId="0" borderId="35" xfId="2" applyFont="1" applyBorder="1" applyAlignment="1">
      <alignment vertical="center"/>
    </xf>
    <xf numFmtId="0" fontId="4" fillId="0" borderId="34" xfId="2" applyFont="1" applyBorder="1" applyAlignment="1">
      <alignment vertical="center"/>
    </xf>
    <xf numFmtId="0" fontId="4" fillId="0" borderId="34" xfId="2" applyFont="1" applyBorder="1" applyAlignment="1">
      <alignment horizontal="center" vertical="center"/>
    </xf>
    <xf numFmtId="38" fontId="7" fillId="0" borderId="34" xfId="3" applyFont="1" applyBorder="1" applyAlignment="1">
      <alignment horizontal="center" vertical="center"/>
    </xf>
    <xf numFmtId="0" fontId="4" fillId="0" borderId="36" xfId="2" applyFont="1" applyBorder="1" applyAlignment="1">
      <alignment vertical="center"/>
    </xf>
    <xf numFmtId="0" fontId="4" fillId="0" borderId="37" xfId="2" applyFont="1" applyBorder="1" applyAlignment="1">
      <alignment vertical="center"/>
    </xf>
    <xf numFmtId="38" fontId="4" fillId="0" borderId="0" xfId="3" applyFont="1" applyBorder="1" applyAlignment="1">
      <alignment horizontal="center" vertical="center"/>
    </xf>
    <xf numFmtId="38" fontId="4" fillId="0" borderId="38" xfId="3" applyFont="1" applyBorder="1" applyAlignment="1">
      <alignment horizontal="center" vertical="center"/>
    </xf>
    <xf numFmtId="38" fontId="4" fillId="0" borderId="39" xfId="3" applyFont="1" applyBorder="1" applyAlignment="1">
      <alignment vertical="center"/>
    </xf>
    <xf numFmtId="0" fontId="4" fillId="0" borderId="39" xfId="2" applyFont="1" applyBorder="1" applyAlignment="1">
      <alignment vertical="center"/>
    </xf>
    <xf numFmtId="0" fontId="4" fillId="0" borderId="40" xfId="2" applyFont="1" applyBorder="1" applyAlignment="1">
      <alignment vertical="center"/>
    </xf>
    <xf numFmtId="0" fontId="13" fillId="0" borderId="41" xfId="2" applyFont="1" applyBorder="1" applyAlignment="1">
      <alignment vertical="center"/>
    </xf>
    <xf numFmtId="0" fontId="4" fillId="0" borderId="42" xfId="2" applyFont="1" applyBorder="1" applyAlignment="1">
      <alignment vertical="center"/>
    </xf>
    <xf numFmtId="0" fontId="4" fillId="0" borderId="0" xfId="2" quotePrefix="1" applyFont="1" applyAlignment="1">
      <alignment vertical="center"/>
    </xf>
    <xf numFmtId="38" fontId="2" fillId="0" borderId="0" xfId="3" applyFont="1" applyBorder="1" applyAlignment="1">
      <alignment horizontal="right" vertical="center"/>
    </xf>
    <xf numFmtId="38" fontId="7" fillId="0" borderId="34" xfId="3" applyFont="1" applyFill="1" applyBorder="1" applyAlignment="1">
      <alignment horizontal="center" vertical="center"/>
    </xf>
    <xf numFmtId="0" fontId="14" fillId="0" borderId="37" xfId="2" applyFont="1" applyBorder="1" applyAlignment="1">
      <alignment horizontal="left" vertical="center" shrinkToFit="1"/>
    </xf>
    <xf numFmtId="38" fontId="2" fillId="0" borderId="28" xfId="3" applyFont="1" applyFill="1" applyBorder="1" applyAlignment="1">
      <alignment vertical="center"/>
    </xf>
    <xf numFmtId="49" fontId="4" fillId="0" borderId="0" xfId="2" applyNumberFormat="1" applyFont="1" applyAlignment="1">
      <alignment vertical="center"/>
    </xf>
    <xf numFmtId="49" fontId="13" fillId="0" borderId="30" xfId="2" applyNumberFormat="1" applyFont="1" applyBorder="1" applyAlignment="1">
      <alignment vertical="center"/>
    </xf>
    <xf numFmtId="0" fontId="4" fillId="0" borderId="38" xfId="2" applyFont="1" applyBorder="1" applyAlignment="1">
      <alignment vertical="center"/>
    </xf>
    <xf numFmtId="49" fontId="4" fillId="0" borderId="39" xfId="2" applyNumberFormat="1" applyFont="1" applyBorder="1" applyAlignment="1">
      <alignment vertical="center"/>
    </xf>
    <xf numFmtId="49" fontId="13" fillId="0" borderId="41" xfId="2" applyNumberFormat="1" applyFont="1" applyBorder="1" applyAlignment="1">
      <alignment vertical="center"/>
    </xf>
    <xf numFmtId="38" fontId="7" fillId="0" borderId="0" xfId="3" applyFont="1" applyFill="1" applyBorder="1" applyAlignment="1">
      <alignment horizontal="center" vertical="center"/>
    </xf>
    <xf numFmtId="0" fontId="14" fillId="0" borderId="31" xfId="2" applyFont="1" applyBorder="1" applyAlignment="1">
      <alignment horizontal="left" vertical="center" shrinkToFit="1"/>
    </xf>
    <xf numFmtId="38" fontId="4" fillId="0" borderId="0" xfId="3" applyFont="1" applyFill="1" applyBorder="1" applyAlignment="1">
      <alignment vertical="center"/>
    </xf>
    <xf numFmtId="0" fontId="4" fillId="0" borderId="0" xfId="2" applyFont="1" applyAlignment="1">
      <alignment vertical="top"/>
    </xf>
    <xf numFmtId="0" fontId="15" fillId="0" borderId="0" xfId="2" applyFont="1" applyAlignment="1">
      <alignment vertical="center"/>
    </xf>
    <xf numFmtId="0" fontId="7" fillId="0" borderId="0" xfId="2" applyFont="1" applyAlignment="1">
      <alignment horizontal="right" vertical="center"/>
    </xf>
    <xf numFmtId="0" fontId="4" fillId="0" borderId="0" xfId="2" applyFont="1" applyAlignment="1" applyProtection="1">
      <alignment horizontal="left" vertical="center" shrinkToFit="1"/>
      <protection locked="0"/>
    </xf>
    <xf numFmtId="0" fontId="16" fillId="0" borderId="0" xfId="2" applyFont="1" applyAlignment="1">
      <alignment horizontal="center" vertical="center"/>
    </xf>
    <xf numFmtId="180" fontId="17" fillId="0" borderId="0" xfId="2" applyNumberFormat="1" applyFont="1" applyAlignment="1">
      <alignment vertical="center"/>
    </xf>
    <xf numFmtId="180" fontId="17" fillId="0" borderId="0" xfId="2" applyNumberFormat="1" applyFont="1" applyAlignment="1" applyProtection="1">
      <alignment horizontal="right" vertical="center"/>
      <protection locked="0"/>
    </xf>
    <xf numFmtId="0" fontId="13" fillId="0" borderId="0" xfId="2" applyFont="1" applyAlignment="1">
      <alignment vertical="center"/>
    </xf>
    <xf numFmtId="0" fontId="13" fillId="0" borderId="0" xfId="2" applyFont="1" applyAlignment="1" applyProtection="1">
      <alignment horizontal="left" vertical="center"/>
      <protection locked="0"/>
    </xf>
    <xf numFmtId="0" fontId="13" fillId="0" borderId="0" xfId="2" applyFont="1" applyAlignment="1">
      <alignment vertical="top"/>
    </xf>
    <xf numFmtId="0" fontId="2" fillId="0" borderId="0" xfId="2" applyFont="1" applyAlignment="1" applyProtection="1">
      <alignment horizontal="left" vertical="center"/>
      <protection locked="0"/>
    </xf>
    <xf numFmtId="0" fontId="13" fillId="0" borderId="0" xfId="2" applyFont="1" applyAlignment="1">
      <alignment horizontal="left" vertical="center" indent="1"/>
    </xf>
    <xf numFmtId="0" fontId="1" fillId="0" borderId="0" xfId="2"/>
    <xf numFmtId="38" fontId="7" fillId="0" borderId="0" xfId="3" applyFont="1" applyBorder="1" applyAlignment="1">
      <alignment horizontal="center" vertical="center"/>
    </xf>
    <xf numFmtId="0" fontId="4" fillId="0" borderId="0" xfId="2" applyFont="1" applyAlignment="1">
      <alignment horizontal="right" vertical="center"/>
    </xf>
    <xf numFmtId="0" fontId="2" fillId="0" borderId="0" xfId="1" applyFont="1" applyFill="1" applyAlignment="1">
      <alignment vertical="center"/>
    </xf>
    <xf numFmtId="38" fontId="4" fillId="0" borderId="34" xfId="2" applyNumberFormat="1" applyFont="1" applyBorder="1" applyAlignment="1">
      <alignment vertical="center"/>
    </xf>
    <xf numFmtId="0" fontId="4" fillId="0" borderId="34" xfId="2" applyFont="1" applyBorder="1" applyAlignment="1">
      <alignment horizontal="left" vertical="center"/>
    </xf>
    <xf numFmtId="38" fontId="4" fillId="0" borderId="34" xfId="3" applyFont="1" applyBorder="1" applyAlignment="1">
      <alignment vertical="center"/>
    </xf>
    <xf numFmtId="0" fontId="4" fillId="0" borderId="0" xfId="2" applyFont="1" applyAlignment="1" applyProtection="1">
      <alignment vertical="center"/>
      <protection locked="0"/>
    </xf>
    <xf numFmtId="0" fontId="2" fillId="0" borderId="0" xfId="2" applyFont="1" applyAlignment="1">
      <alignment horizontal="center" vertical="center"/>
    </xf>
    <xf numFmtId="180" fontId="17" fillId="0" borderId="0" xfId="2" applyNumberFormat="1" applyFont="1" applyAlignment="1">
      <alignment horizontal="center" vertical="center"/>
    </xf>
    <xf numFmtId="0" fontId="4" fillId="0" borderId="43" xfId="2" applyFont="1" applyBorder="1" applyAlignment="1">
      <alignment vertical="center"/>
    </xf>
    <xf numFmtId="0" fontId="13" fillId="0" borderId="44" xfId="2" applyFont="1" applyBorder="1" applyAlignment="1">
      <alignment vertical="center"/>
    </xf>
    <xf numFmtId="0" fontId="13" fillId="0" borderId="45" xfId="2" applyFont="1" applyBorder="1" applyAlignment="1">
      <alignment vertical="center"/>
    </xf>
    <xf numFmtId="49" fontId="4" fillId="0" borderId="45" xfId="2" applyNumberFormat="1" applyFont="1" applyBorder="1" applyAlignment="1">
      <alignment vertical="center"/>
    </xf>
    <xf numFmtId="0" fontId="4" fillId="0" borderId="45" xfId="2" applyFont="1" applyBorder="1" applyAlignment="1">
      <alignment vertical="center"/>
    </xf>
    <xf numFmtId="0" fontId="21" fillId="0" borderId="46" xfId="2" applyFont="1" applyBorder="1" applyAlignment="1">
      <alignment vertical="center"/>
    </xf>
    <xf numFmtId="0" fontId="4" fillId="0" borderId="47" xfId="2" applyFont="1" applyBorder="1" applyAlignment="1">
      <alignment vertical="center"/>
    </xf>
    <xf numFmtId="0" fontId="4" fillId="0" borderId="48" xfId="2" applyFont="1" applyBorder="1" applyAlignment="1">
      <alignment vertical="center"/>
    </xf>
    <xf numFmtId="0" fontId="4" fillId="0" borderId="49" xfId="2" applyFont="1" applyBorder="1" applyAlignment="1">
      <alignment vertical="center"/>
    </xf>
    <xf numFmtId="0" fontId="4" fillId="0" borderId="50" xfId="2" applyFont="1" applyBorder="1" applyAlignment="1">
      <alignment vertical="center"/>
    </xf>
    <xf numFmtId="38" fontId="7" fillId="0" borderId="50" xfId="3" applyFont="1" applyFill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49" fontId="4" fillId="0" borderId="50" xfId="2" applyNumberFormat="1" applyFont="1" applyBorder="1" applyAlignment="1">
      <alignment vertical="center"/>
    </xf>
    <xf numFmtId="38" fontId="4" fillId="0" borderId="50" xfId="3" applyFont="1" applyFill="1" applyBorder="1" applyAlignment="1">
      <alignment vertical="center"/>
    </xf>
    <xf numFmtId="0" fontId="21" fillId="0" borderId="51" xfId="2" applyFont="1" applyBorder="1" applyAlignment="1">
      <alignment horizontal="right" vertical="center"/>
    </xf>
    <xf numFmtId="0" fontId="4" fillId="0" borderId="45" xfId="2" applyFont="1" applyBorder="1" applyAlignment="1">
      <alignment horizontal="right" vertical="center"/>
    </xf>
    <xf numFmtId="0" fontId="4" fillId="0" borderId="46" xfId="2" applyFont="1" applyBorder="1" applyAlignment="1">
      <alignment vertical="center"/>
    </xf>
    <xf numFmtId="183" fontId="4" fillId="0" borderId="0" xfId="2" applyNumberFormat="1" applyFont="1" applyAlignment="1">
      <alignment horizontal="center" vertical="center"/>
    </xf>
    <xf numFmtId="38" fontId="7" fillId="0" borderId="50" xfId="3" applyFont="1" applyBorder="1" applyAlignment="1">
      <alignment horizontal="center" vertical="center"/>
    </xf>
    <xf numFmtId="0" fontId="4" fillId="0" borderId="51" xfId="2" applyFont="1" applyBorder="1" applyAlignment="1">
      <alignment horizontal="right" vertical="center"/>
    </xf>
    <xf numFmtId="0" fontId="13" fillId="0" borderId="45" xfId="2" applyFont="1" applyBorder="1" applyAlignment="1" applyProtection="1">
      <alignment vertical="center"/>
      <protection locked="0"/>
    </xf>
    <xf numFmtId="0" fontId="13" fillId="0" borderId="46" xfId="2" applyFont="1" applyBorder="1" applyAlignment="1">
      <alignment vertical="center"/>
    </xf>
    <xf numFmtId="0" fontId="13" fillId="0" borderId="49" xfId="2" applyFont="1" applyBorder="1" applyAlignment="1">
      <alignment vertical="center"/>
    </xf>
    <xf numFmtId="0" fontId="13" fillId="0" borderId="50" xfId="2" applyFont="1" applyBorder="1" applyAlignment="1">
      <alignment vertical="center"/>
    </xf>
    <xf numFmtId="0" fontId="13" fillId="0" borderId="39" xfId="2" applyFont="1" applyBorder="1" applyAlignment="1">
      <alignment vertical="center"/>
    </xf>
    <xf numFmtId="38" fontId="2" fillId="0" borderId="28" xfId="3" applyFont="1" applyBorder="1" applyAlignment="1">
      <alignment vertical="center"/>
    </xf>
    <xf numFmtId="0" fontId="4" fillId="4" borderId="0" xfId="2" applyFont="1" applyFill="1" applyAlignment="1" applyProtection="1">
      <alignment vertical="center"/>
      <protection locked="0"/>
    </xf>
    <xf numFmtId="49" fontId="4" fillId="0" borderId="34" xfId="2" applyNumberFormat="1" applyFont="1" applyBorder="1" applyAlignment="1">
      <alignment vertical="center"/>
    </xf>
    <xf numFmtId="0" fontId="4" fillId="0" borderId="35" xfId="2" applyFont="1" applyBorder="1" applyAlignment="1">
      <alignment horizontal="right" vertical="center"/>
    </xf>
    <xf numFmtId="0" fontId="13" fillId="0" borderId="39" xfId="2" applyFont="1" applyBorder="1" applyAlignment="1" applyProtection="1">
      <alignment vertical="center"/>
      <protection locked="0"/>
    </xf>
    <xf numFmtId="0" fontId="13" fillId="0" borderId="40" xfId="2" applyFont="1" applyBorder="1" applyAlignment="1">
      <alignment vertical="center"/>
    </xf>
    <xf numFmtId="0" fontId="13" fillId="0" borderId="36" xfId="2" applyFont="1" applyBorder="1" applyAlignment="1">
      <alignment vertical="center"/>
    </xf>
    <xf numFmtId="0" fontId="13" fillId="0" borderId="34" xfId="2" applyFont="1" applyBorder="1" applyAlignment="1">
      <alignment vertical="center"/>
    </xf>
    <xf numFmtId="0" fontId="13" fillId="0" borderId="41" xfId="2" applyFont="1" applyBorder="1" applyAlignment="1">
      <alignment horizontal="left" vertical="center"/>
    </xf>
    <xf numFmtId="0" fontId="4" fillId="0" borderId="39" xfId="2" applyFont="1" applyBorder="1" applyAlignment="1">
      <alignment vertical="top"/>
    </xf>
    <xf numFmtId="0" fontId="4" fillId="0" borderId="39" xfId="2" applyFont="1" applyBorder="1" applyAlignment="1">
      <alignment horizontal="center" vertical="center"/>
    </xf>
    <xf numFmtId="38" fontId="2" fillId="0" borderId="0" xfId="3" applyFont="1" applyBorder="1" applyAlignment="1">
      <alignment horizontal="center" vertical="center"/>
    </xf>
    <xf numFmtId="38" fontId="1" fillId="0" borderId="28" xfId="3" applyFont="1" applyBorder="1" applyAlignment="1">
      <alignment vertical="center"/>
    </xf>
    <xf numFmtId="0" fontId="4" fillId="0" borderId="34" xfId="2" quotePrefix="1" applyFont="1" applyBorder="1" applyAlignment="1">
      <alignment vertical="center"/>
    </xf>
    <xf numFmtId="0" fontId="4" fillId="0" borderId="25" xfId="2" applyFont="1" applyBorder="1" applyAlignment="1">
      <alignment horizontal="left" vertical="center"/>
    </xf>
    <xf numFmtId="38" fontId="4" fillId="0" borderId="25" xfId="2" applyNumberFormat="1" applyFont="1" applyBorder="1" applyAlignment="1">
      <alignment vertical="center"/>
    </xf>
    <xf numFmtId="0" fontId="4" fillId="0" borderId="25" xfId="2" quotePrefix="1" applyFont="1" applyBorder="1" applyAlignment="1">
      <alignment vertical="center"/>
    </xf>
    <xf numFmtId="38" fontId="4" fillId="0" borderId="28" xfId="3" applyFont="1" applyBorder="1" applyAlignment="1">
      <alignment vertical="center"/>
    </xf>
    <xf numFmtId="38" fontId="4" fillId="0" borderId="0" xfId="3" applyFont="1" applyBorder="1" applyAlignment="1">
      <alignment horizontal="left" vertical="center"/>
    </xf>
    <xf numFmtId="0" fontId="7" fillId="0" borderId="0" xfId="2" quotePrefix="1" applyFont="1" applyAlignment="1">
      <alignment vertical="center" shrinkToFit="1"/>
    </xf>
    <xf numFmtId="38" fontId="8" fillId="0" borderId="0" xfId="3" applyFont="1" applyBorder="1" applyAlignment="1">
      <alignment vertical="center"/>
    </xf>
    <xf numFmtId="0" fontId="7" fillId="0" borderId="0" xfId="2" applyFont="1" applyAlignment="1">
      <alignment horizontal="center" vertical="center" shrinkToFit="1"/>
    </xf>
    <xf numFmtId="38" fontId="4" fillId="0" borderId="27" xfId="3" applyFont="1" applyBorder="1" applyAlignment="1">
      <alignment vertical="center"/>
    </xf>
    <xf numFmtId="38" fontId="4" fillId="0" borderId="25" xfId="3" applyFont="1" applyBorder="1" applyAlignment="1">
      <alignment vertical="center"/>
    </xf>
    <xf numFmtId="184" fontId="10" fillId="0" borderId="0" xfId="3" applyNumberFormat="1" applyFont="1" applyBorder="1" applyAlignment="1">
      <alignment horizontal="left" vertical="center" shrinkToFit="1"/>
    </xf>
    <xf numFmtId="0" fontId="21" fillId="0" borderId="0" xfId="2" applyFont="1" applyAlignment="1">
      <alignment vertical="center" shrinkToFit="1"/>
    </xf>
    <xf numFmtId="0" fontId="4" fillId="0" borderId="30" xfId="2" applyFont="1" applyBorder="1" applyAlignment="1">
      <alignment horizontal="center" vertical="center"/>
    </xf>
    <xf numFmtId="181" fontId="4" fillId="0" borderId="39" xfId="2" applyNumberFormat="1" applyFont="1" applyBorder="1" applyAlignment="1" applyProtection="1">
      <alignment vertical="center"/>
      <protection locked="0"/>
    </xf>
    <xf numFmtId="49" fontId="4" fillId="0" borderId="35" xfId="2" applyNumberFormat="1" applyFont="1" applyBorder="1" applyAlignment="1">
      <alignment vertical="center"/>
    </xf>
    <xf numFmtId="0" fontId="4" fillId="0" borderId="31" xfId="2" applyFont="1" applyBorder="1" applyAlignment="1">
      <alignment horizontal="left" vertical="center"/>
    </xf>
    <xf numFmtId="0" fontId="4" fillId="0" borderId="39" xfId="2" applyFont="1" applyBorder="1" applyAlignment="1">
      <alignment horizontal="left" vertical="center"/>
    </xf>
    <xf numFmtId="0" fontId="4" fillId="0" borderId="40" xfId="2" applyFont="1" applyBorder="1" applyAlignment="1">
      <alignment horizontal="left" vertical="center"/>
    </xf>
    <xf numFmtId="0" fontId="4" fillId="0" borderId="28" xfId="2" applyFont="1" applyBorder="1" applyAlignment="1">
      <alignment horizontal="left" vertical="center"/>
    </xf>
    <xf numFmtId="38" fontId="4" fillId="0" borderId="39" xfId="3" applyFont="1" applyFill="1" applyBorder="1" applyAlignment="1">
      <alignment vertical="center"/>
    </xf>
    <xf numFmtId="0" fontId="13" fillId="0" borderId="30" xfId="2" applyFont="1" applyBorder="1" applyAlignment="1">
      <alignment horizontal="left" vertical="center" indent="1"/>
    </xf>
    <xf numFmtId="181" fontId="4" fillId="0" borderId="0" xfId="2" applyNumberFormat="1" applyFont="1" applyAlignment="1" applyProtection="1">
      <alignment vertical="center"/>
      <protection locked="0"/>
    </xf>
    <xf numFmtId="0" fontId="4" fillId="0" borderId="0" xfId="2" applyFont="1" applyAlignment="1" applyProtection="1">
      <alignment horizontal="center" vertical="center"/>
      <protection locked="0"/>
    </xf>
    <xf numFmtId="0" fontId="4" fillId="6" borderId="0" xfId="2" applyFont="1" applyFill="1" applyAlignment="1" applyProtection="1">
      <alignment horizontal="center" vertical="center"/>
      <protection locked="0"/>
    </xf>
    <xf numFmtId="0" fontId="4" fillId="8" borderId="0" xfId="2" applyFont="1" applyFill="1" applyAlignment="1" applyProtection="1">
      <alignment horizontal="center" vertical="center"/>
      <protection locked="0"/>
    </xf>
    <xf numFmtId="0" fontId="2" fillId="8" borderId="0" xfId="2" applyFont="1" applyFill="1" applyAlignment="1" applyProtection="1">
      <alignment vertical="center"/>
      <protection locked="0"/>
    </xf>
    <xf numFmtId="0" fontId="2" fillId="8" borderId="34" xfId="2" applyFont="1" applyFill="1" applyBorder="1" applyAlignment="1" applyProtection="1">
      <alignment vertical="center"/>
      <protection locked="0"/>
    </xf>
    <xf numFmtId="0" fontId="4" fillId="8" borderId="15" xfId="2" applyFont="1" applyFill="1" applyBorder="1" applyAlignment="1" applyProtection="1">
      <alignment vertical="center"/>
      <protection locked="0"/>
    </xf>
    <xf numFmtId="0" fontId="4" fillId="8" borderId="10" xfId="2" applyFont="1" applyFill="1" applyBorder="1" applyAlignment="1" applyProtection="1">
      <alignment vertical="center"/>
      <protection locked="0"/>
    </xf>
    <xf numFmtId="0" fontId="4" fillId="8" borderId="5" xfId="2" applyFont="1" applyFill="1" applyBorder="1" applyAlignment="1" applyProtection="1">
      <alignment vertical="center"/>
      <protection locked="0"/>
    </xf>
    <xf numFmtId="0" fontId="4" fillId="8" borderId="45" xfId="2" applyFont="1" applyFill="1" applyBorder="1" applyAlignment="1">
      <alignment horizontal="center" vertical="center"/>
    </xf>
    <xf numFmtId="0" fontId="4" fillId="3" borderId="0" xfId="2" applyFont="1" applyFill="1" applyAlignment="1" applyProtection="1">
      <alignment horizontal="center" vertical="center"/>
      <protection locked="0"/>
    </xf>
    <xf numFmtId="0" fontId="1" fillId="0" borderId="28" xfId="2" applyBorder="1" applyAlignment="1">
      <alignment vertical="center"/>
    </xf>
    <xf numFmtId="0" fontId="21" fillId="0" borderId="29" xfId="2" applyFont="1" applyBorder="1" applyAlignment="1">
      <alignment horizontal="right" vertical="center"/>
    </xf>
    <xf numFmtId="49" fontId="4" fillId="0" borderId="30" xfId="2" applyNumberFormat="1" applyFont="1" applyBorder="1" applyAlignment="1">
      <alignment horizontal="center" vertical="center"/>
    </xf>
    <xf numFmtId="49" fontId="4" fillId="0" borderId="49" xfId="2" applyNumberFormat="1" applyFont="1" applyBorder="1" applyAlignment="1">
      <alignment horizontal="center" vertical="center"/>
    </xf>
    <xf numFmtId="38" fontId="4" fillId="0" borderId="0" xfId="2" applyNumberFormat="1" applyFont="1" applyAlignment="1">
      <alignment horizontal="right" vertical="center"/>
    </xf>
    <xf numFmtId="0" fontId="4" fillId="0" borderId="29" xfId="2" applyFont="1" applyBorder="1" applyAlignment="1">
      <alignment horizontal="right" vertical="center"/>
    </xf>
    <xf numFmtId="182" fontId="13" fillId="0" borderId="45" xfId="5" applyNumberFormat="1" applyFont="1" applyBorder="1" applyAlignment="1">
      <alignment vertical="center"/>
    </xf>
    <xf numFmtId="182" fontId="13" fillId="0" borderId="39" xfId="5" applyNumberFormat="1" applyFont="1" applyBorder="1" applyAlignment="1">
      <alignment vertical="center"/>
    </xf>
    <xf numFmtId="0" fontId="4" fillId="0" borderId="39" xfId="2" applyFont="1" applyBorder="1" applyAlignment="1">
      <alignment horizontal="right" vertical="center"/>
    </xf>
    <xf numFmtId="188" fontId="4" fillId="0" borderId="0" xfId="2" applyNumberFormat="1" applyFont="1" applyAlignment="1">
      <alignment horizontal="center" vertical="center"/>
    </xf>
    <xf numFmtId="49" fontId="4" fillId="0" borderId="25" xfId="2" applyNumberFormat="1" applyFont="1" applyBorder="1" applyAlignment="1">
      <alignment horizontal="left" vertical="center"/>
    </xf>
    <xf numFmtId="49" fontId="4" fillId="0" borderId="0" xfId="2" applyNumberFormat="1" applyFont="1" applyAlignment="1">
      <alignment horizontal="left" vertical="center"/>
    </xf>
    <xf numFmtId="49" fontId="4" fillId="0" borderId="34" xfId="2" applyNumberFormat="1" applyFont="1" applyBorder="1" applyAlignment="1">
      <alignment horizontal="left" vertical="center"/>
    </xf>
    <xf numFmtId="38" fontId="4" fillId="0" borderId="50" xfId="2" applyNumberFormat="1" applyFont="1" applyBorder="1" applyAlignment="1">
      <alignment horizontal="right" vertical="center"/>
    </xf>
    <xf numFmtId="38" fontId="2" fillId="0" borderId="50" xfId="3" applyFont="1" applyBorder="1" applyAlignment="1">
      <alignment vertical="center"/>
    </xf>
    <xf numFmtId="0" fontId="1" fillId="0" borderId="50" xfId="2" applyBorder="1" applyAlignment="1">
      <alignment vertical="center"/>
    </xf>
    <xf numFmtId="0" fontId="1" fillId="0" borderId="52" xfId="2" applyBorder="1" applyAlignment="1">
      <alignment vertical="center"/>
    </xf>
    <xf numFmtId="0" fontId="13" fillId="0" borderId="21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16" xfId="2" applyFont="1" applyBorder="1" applyAlignment="1">
      <alignment horizontal="center" vertical="center"/>
    </xf>
    <xf numFmtId="0" fontId="2" fillId="0" borderId="21" xfId="2" applyFont="1" applyBorder="1" applyAlignment="1" applyProtection="1">
      <alignment horizontal="left" vertical="center"/>
      <protection locked="0"/>
    </xf>
    <xf numFmtId="0" fontId="2" fillId="0" borderId="18" xfId="2" applyFont="1" applyBorder="1" applyAlignment="1" applyProtection="1">
      <alignment horizontal="left" vertical="center"/>
      <protection locked="0"/>
    </xf>
    <xf numFmtId="0" fontId="2" fillId="0" borderId="16" xfId="2" applyFont="1" applyBorder="1" applyAlignment="1" applyProtection="1">
      <alignment horizontal="left" vertical="center"/>
      <protection locked="0"/>
    </xf>
    <xf numFmtId="0" fontId="13" fillId="0" borderId="31" xfId="2" applyFont="1" applyBorder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20" xfId="2" applyFont="1" applyBorder="1" applyAlignment="1">
      <alignment horizontal="center" vertical="center"/>
    </xf>
    <xf numFmtId="0" fontId="13" fillId="0" borderId="25" xfId="2" applyFont="1" applyBorder="1" applyAlignment="1">
      <alignment horizontal="center" vertical="center"/>
    </xf>
    <xf numFmtId="0" fontId="13" fillId="0" borderId="19" xfId="2" applyFont="1" applyBorder="1" applyAlignment="1">
      <alignment horizontal="center" vertical="center"/>
    </xf>
    <xf numFmtId="0" fontId="13" fillId="0" borderId="23" xfId="2" applyFont="1" applyBorder="1" applyAlignment="1" applyProtection="1">
      <alignment horizontal="left" vertical="center"/>
      <protection locked="0"/>
    </xf>
    <xf numFmtId="0" fontId="13" fillId="0" borderId="24" xfId="2" applyFont="1" applyBorder="1" applyAlignment="1" applyProtection="1">
      <alignment horizontal="left" vertical="center"/>
      <protection locked="0"/>
    </xf>
    <xf numFmtId="0" fontId="13" fillId="0" borderId="22" xfId="2" applyFont="1" applyBorder="1" applyAlignment="1" applyProtection="1">
      <alignment horizontal="left" vertical="center"/>
      <protection locked="0"/>
    </xf>
    <xf numFmtId="0" fontId="13" fillId="0" borderId="20" xfId="2" applyFont="1" applyBorder="1" applyAlignment="1" applyProtection="1">
      <alignment horizontal="left" vertical="center"/>
      <protection locked="0"/>
    </xf>
    <xf numFmtId="0" fontId="13" fillId="0" borderId="25" xfId="2" applyFont="1" applyBorder="1" applyAlignment="1" applyProtection="1">
      <alignment horizontal="left" vertical="center"/>
      <protection locked="0"/>
    </xf>
    <xf numFmtId="0" fontId="13" fillId="0" borderId="19" xfId="2" applyFont="1" applyBorder="1" applyAlignment="1" applyProtection="1">
      <alignment horizontal="left" vertical="center"/>
      <protection locked="0"/>
    </xf>
    <xf numFmtId="180" fontId="17" fillId="0" borderId="0" xfId="2" applyNumberFormat="1" applyFont="1" applyAlignment="1" applyProtection="1">
      <alignment horizontal="right" vertical="center"/>
      <protection locked="0"/>
    </xf>
    <xf numFmtId="0" fontId="16" fillId="0" borderId="0" xfId="2" applyFont="1" applyAlignment="1">
      <alignment horizontal="center" vertical="center"/>
    </xf>
    <xf numFmtId="0" fontId="4" fillId="0" borderId="25" xfId="2" applyFont="1" applyBorder="1" applyAlignment="1" applyProtection="1">
      <alignment horizontal="left" vertical="center" shrinkToFit="1"/>
      <protection locked="0"/>
    </xf>
    <xf numFmtId="0" fontId="4" fillId="8" borderId="0" xfId="1" applyFont="1" applyFill="1" applyBorder="1" applyAlignment="1" applyProtection="1">
      <alignment horizontal="center" vertical="center"/>
    </xf>
    <xf numFmtId="0" fontId="4" fillId="0" borderId="25" xfId="2" applyFont="1" applyBorder="1" applyAlignment="1">
      <alignment horizontal="right" vertical="center"/>
    </xf>
    <xf numFmtId="0" fontId="7" fillId="0" borderId="25" xfId="2" applyFont="1" applyBorder="1" applyAlignment="1">
      <alignment horizontal="right" vertical="center"/>
    </xf>
    <xf numFmtId="0" fontId="4" fillId="0" borderId="23" xfId="2" applyFont="1" applyBorder="1" applyAlignment="1">
      <alignment horizontal="left" vertical="center"/>
    </xf>
    <xf numFmtId="0" fontId="4" fillId="0" borderId="24" xfId="2" applyFont="1" applyBorder="1" applyAlignment="1">
      <alignment horizontal="left" vertical="center"/>
    </xf>
    <xf numFmtId="0" fontId="4" fillId="0" borderId="22" xfId="2" applyFont="1" applyBorder="1" applyAlignment="1">
      <alignment horizontal="left" vertical="center"/>
    </xf>
    <xf numFmtId="182" fontId="13" fillId="0" borderId="45" xfId="5" applyNumberFormat="1" applyFont="1" applyBorder="1" applyAlignment="1">
      <alignment horizontal="left" vertical="center"/>
    </xf>
    <xf numFmtId="38" fontId="1" fillId="0" borderId="52" xfId="3" applyFont="1" applyBorder="1" applyAlignment="1">
      <alignment vertical="center"/>
    </xf>
    <xf numFmtId="187" fontId="13" fillId="0" borderId="45" xfId="5" applyNumberFormat="1" applyFont="1" applyBorder="1" applyAlignment="1">
      <alignment horizontal="left" vertical="center"/>
    </xf>
    <xf numFmtId="38" fontId="4" fillId="0" borderId="0" xfId="2" applyNumberFormat="1" applyFont="1" applyAlignment="1">
      <alignment horizontal="right" vertical="center"/>
    </xf>
    <xf numFmtId="38" fontId="2" fillId="0" borderId="0" xfId="3" applyFont="1" applyBorder="1" applyAlignment="1">
      <alignment vertical="center"/>
    </xf>
    <xf numFmtId="0" fontId="1" fillId="0" borderId="0" xfId="2" applyAlignment="1">
      <alignment vertical="center"/>
    </xf>
    <xf numFmtId="0" fontId="1" fillId="0" borderId="28" xfId="2" applyBorder="1" applyAlignment="1">
      <alignment vertical="center"/>
    </xf>
    <xf numFmtId="0" fontId="4" fillId="0" borderId="32" xfId="2" applyFont="1" applyBorder="1" applyAlignment="1">
      <alignment horizontal="left" vertical="center"/>
    </xf>
    <xf numFmtId="0" fontId="4" fillId="0" borderId="13" xfId="2" applyFont="1" applyBorder="1" applyAlignment="1">
      <alignment horizontal="left" vertical="center"/>
    </xf>
    <xf numFmtId="0" fontId="4" fillId="0" borderId="11" xfId="2" applyFont="1" applyBorder="1" applyAlignment="1">
      <alignment horizontal="left" vertical="center"/>
    </xf>
    <xf numFmtId="185" fontId="13" fillId="0" borderId="0" xfId="2" applyNumberFormat="1" applyFont="1" applyAlignment="1">
      <alignment horizontal="left" vertical="center"/>
    </xf>
    <xf numFmtId="49" fontId="4" fillId="8" borderId="50" xfId="2" applyNumberFormat="1" applyFont="1" applyFill="1" applyBorder="1" applyAlignment="1" applyProtection="1">
      <alignment horizontal="center" vertical="center"/>
      <protection locked="0"/>
    </xf>
    <xf numFmtId="38" fontId="2" fillId="0" borderId="25" xfId="3" applyFont="1" applyBorder="1" applyAlignment="1">
      <alignment horizontal="right" vertical="center"/>
    </xf>
    <xf numFmtId="38" fontId="2" fillId="0" borderId="19" xfId="3" applyFont="1" applyBorder="1" applyAlignment="1">
      <alignment horizontal="right" vertical="center"/>
    </xf>
    <xf numFmtId="38" fontId="13" fillId="0" borderId="0" xfId="3" applyFont="1" applyBorder="1" applyAlignment="1">
      <alignment vertical="center" shrinkToFit="1"/>
    </xf>
    <xf numFmtId="0" fontId="12" fillId="0" borderId="0" xfId="2" applyFont="1" applyAlignment="1">
      <alignment vertical="center" shrinkToFit="1"/>
    </xf>
    <xf numFmtId="0" fontId="12" fillId="0" borderId="28" xfId="2" applyFont="1" applyBorder="1" applyAlignment="1">
      <alignment vertical="center" shrinkToFit="1"/>
    </xf>
    <xf numFmtId="38" fontId="2" fillId="0" borderId="25" xfId="3" applyFont="1" applyBorder="1" applyAlignment="1">
      <alignment vertical="center" shrinkToFit="1"/>
    </xf>
    <xf numFmtId="38" fontId="1" fillId="0" borderId="25" xfId="3" applyFont="1" applyBorder="1" applyAlignment="1">
      <alignment vertical="center" shrinkToFit="1"/>
    </xf>
    <xf numFmtId="38" fontId="1" fillId="0" borderId="19" xfId="3" applyFont="1" applyBorder="1" applyAlignment="1">
      <alignment vertical="center" shrinkToFit="1"/>
    </xf>
    <xf numFmtId="38" fontId="4" fillId="0" borderId="25" xfId="2" applyNumberFormat="1" applyFont="1" applyBorder="1" applyAlignment="1">
      <alignment horizontal="right" vertical="center"/>
    </xf>
    <xf numFmtId="49" fontId="4" fillId="0" borderId="25" xfId="2" applyNumberFormat="1" applyFont="1" applyBorder="1" applyAlignment="1">
      <alignment horizontal="left" vertical="center"/>
    </xf>
    <xf numFmtId="38" fontId="4" fillId="0" borderId="0" xfId="2" applyNumberFormat="1" applyFont="1" applyAlignment="1">
      <alignment vertical="center"/>
    </xf>
    <xf numFmtId="0" fontId="7" fillId="0" borderId="0" xfId="2" applyFont="1" applyAlignment="1">
      <alignment vertical="center"/>
    </xf>
    <xf numFmtId="38" fontId="2" fillId="0" borderId="0" xfId="3" applyFont="1" applyBorder="1" applyAlignment="1">
      <alignment horizontal="right" vertical="center"/>
    </xf>
    <xf numFmtId="38" fontId="2" fillId="0" borderId="28" xfId="3" applyFont="1" applyBorder="1" applyAlignment="1">
      <alignment horizontal="right" vertical="center"/>
    </xf>
    <xf numFmtId="38" fontId="4" fillId="0" borderId="34" xfId="2" applyNumberFormat="1" applyFont="1" applyBorder="1" applyAlignment="1">
      <alignment horizontal="right" vertical="center"/>
    </xf>
    <xf numFmtId="38" fontId="2" fillId="0" borderId="34" xfId="3" applyFont="1" applyBorder="1" applyAlignment="1">
      <alignment vertical="center"/>
    </xf>
    <xf numFmtId="38" fontId="1" fillId="0" borderId="33" xfId="3" applyFont="1" applyBorder="1" applyAlignment="1">
      <alignment vertical="center"/>
    </xf>
    <xf numFmtId="0" fontId="1" fillId="0" borderId="34" xfId="2" applyBorder="1" applyAlignment="1">
      <alignment vertical="center"/>
    </xf>
    <xf numFmtId="0" fontId="1" fillId="0" borderId="33" xfId="2" applyBorder="1" applyAlignment="1">
      <alignment vertical="center"/>
    </xf>
    <xf numFmtId="0" fontId="4" fillId="0" borderId="0" xfId="2" applyFont="1" applyAlignment="1">
      <alignment vertical="center"/>
    </xf>
    <xf numFmtId="9" fontId="4" fillId="0" borderId="0" xfId="6" applyFont="1" applyFill="1" applyBorder="1" applyAlignment="1">
      <alignment horizontal="center" vertical="center"/>
    </xf>
    <xf numFmtId="185" fontId="4" fillId="0" borderId="0" xfId="5" applyNumberFormat="1" applyFont="1" applyBorder="1" applyAlignment="1">
      <alignment horizontal="right" vertical="center"/>
    </xf>
    <xf numFmtId="0" fontId="4" fillId="0" borderId="50" xfId="2" applyFont="1" applyBorder="1" applyAlignment="1">
      <alignment vertical="center"/>
    </xf>
    <xf numFmtId="9" fontId="4" fillId="0" borderId="50" xfId="6" applyFont="1" applyFill="1" applyBorder="1" applyAlignment="1">
      <alignment horizontal="center" vertical="center"/>
    </xf>
    <xf numFmtId="0" fontId="4" fillId="0" borderId="30" xfId="2" applyFont="1" applyBorder="1" applyAlignment="1">
      <alignment horizontal="right" vertical="center"/>
    </xf>
    <xf numFmtId="0" fontId="4" fillId="0" borderId="0" xfId="2" applyFont="1" applyAlignment="1">
      <alignment horizontal="right" vertical="center"/>
    </xf>
    <xf numFmtId="38" fontId="4" fillId="8" borderId="0" xfId="2" applyNumberFormat="1" applyFont="1" applyFill="1" applyAlignment="1">
      <alignment horizontal="right" vertical="center"/>
    </xf>
    <xf numFmtId="186" fontId="4" fillId="0" borderId="44" xfId="5" applyNumberFormat="1" applyFont="1" applyBorder="1" applyAlignment="1">
      <alignment horizontal="center" vertical="center"/>
    </xf>
    <xf numFmtId="186" fontId="4" fillId="0" borderId="45" xfId="5" applyNumberFormat="1" applyFont="1" applyBorder="1" applyAlignment="1">
      <alignment horizontal="center" vertical="center"/>
    </xf>
    <xf numFmtId="38" fontId="4" fillId="0" borderId="0" xfId="3" applyFont="1" applyFill="1" applyBorder="1" applyAlignment="1">
      <alignment vertical="center"/>
    </xf>
    <xf numFmtId="49" fontId="4" fillId="0" borderId="0" xfId="2" applyNumberFormat="1" applyFont="1" applyAlignment="1">
      <alignment horizontal="left" vertical="center"/>
    </xf>
    <xf numFmtId="38" fontId="4" fillId="0" borderId="34" xfId="2" applyNumberFormat="1" applyFont="1" applyBorder="1" applyAlignment="1">
      <alignment vertical="center"/>
    </xf>
    <xf numFmtId="0" fontId="7" fillId="0" borderId="34" xfId="2" applyFont="1" applyBorder="1" applyAlignment="1">
      <alignment vertical="center"/>
    </xf>
    <xf numFmtId="38" fontId="2" fillId="0" borderId="25" xfId="3" applyFont="1" applyBorder="1" applyAlignment="1">
      <alignment vertical="center"/>
    </xf>
    <xf numFmtId="0" fontId="1" fillId="0" borderId="25" xfId="2" applyBorder="1" applyAlignment="1">
      <alignment vertical="center"/>
    </xf>
    <xf numFmtId="0" fontId="1" fillId="0" borderId="19" xfId="2" applyBorder="1" applyAlignment="1">
      <alignment vertical="center"/>
    </xf>
    <xf numFmtId="38" fontId="4" fillId="0" borderId="25" xfId="2" applyNumberFormat="1" applyFont="1" applyBorder="1" applyAlignment="1">
      <alignment vertical="center"/>
    </xf>
    <xf numFmtId="0" fontId="7" fillId="0" borderId="25" xfId="2" applyFont="1" applyBorder="1" applyAlignment="1">
      <alignment vertical="center"/>
    </xf>
    <xf numFmtId="0" fontId="13" fillId="0" borderId="42" xfId="2" applyFont="1" applyBorder="1" applyAlignment="1">
      <alignment horizontal="left" vertical="top" wrapText="1" shrinkToFit="1"/>
    </xf>
    <xf numFmtId="0" fontId="13" fillId="0" borderId="31" xfId="2" applyFont="1" applyBorder="1" applyAlignment="1">
      <alignment horizontal="left" vertical="top" wrapText="1" shrinkToFit="1"/>
    </xf>
    <xf numFmtId="0" fontId="13" fillId="0" borderId="20" xfId="2" applyFont="1" applyBorder="1" applyAlignment="1">
      <alignment horizontal="left" vertical="top" wrapText="1" shrinkToFit="1"/>
    </xf>
    <xf numFmtId="38" fontId="4" fillId="0" borderId="0" xfId="3" applyFont="1" applyBorder="1" applyAlignment="1">
      <alignment horizontal="right" vertical="center"/>
    </xf>
    <xf numFmtId="0" fontId="7" fillId="0" borderId="0" xfId="2" applyFont="1" applyAlignment="1">
      <alignment horizontal="right" vertical="center"/>
    </xf>
    <xf numFmtId="0" fontId="4" fillId="0" borderId="34" xfId="2" applyFont="1" applyBorder="1" applyAlignment="1">
      <alignment vertical="center" shrinkToFit="1"/>
    </xf>
    <xf numFmtId="0" fontId="7" fillId="0" borderId="34" xfId="2" applyFont="1" applyBorder="1" applyAlignment="1">
      <alignment vertical="center" shrinkToFit="1"/>
    </xf>
    <xf numFmtId="49" fontId="4" fillId="0" borderId="34" xfId="2" applyNumberFormat="1" applyFont="1" applyBorder="1" applyAlignment="1">
      <alignment horizontal="left" vertical="center"/>
    </xf>
    <xf numFmtId="49" fontId="4" fillId="0" borderId="35" xfId="2" applyNumberFormat="1" applyFont="1" applyBorder="1" applyAlignment="1">
      <alignment horizontal="left" vertical="center"/>
    </xf>
    <xf numFmtId="38" fontId="2" fillId="0" borderId="34" xfId="3" applyFont="1" applyBorder="1" applyAlignment="1">
      <alignment horizontal="right" vertical="center"/>
    </xf>
    <xf numFmtId="38" fontId="2" fillId="0" borderId="33" xfId="3" applyFont="1" applyBorder="1" applyAlignment="1">
      <alignment horizontal="right" vertical="center"/>
    </xf>
    <xf numFmtId="0" fontId="4" fillId="0" borderId="21" xfId="2" applyFont="1" applyBorder="1" applyAlignment="1" applyProtection="1">
      <alignment horizontal="center" vertical="center"/>
      <protection locked="0"/>
    </xf>
    <xf numFmtId="0" fontId="4" fillId="0" borderId="16" xfId="2" applyFont="1" applyBorder="1" applyAlignment="1" applyProtection="1">
      <alignment horizontal="center" vertical="center"/>
      <protection locked="0"/>
    </xf>
    <xf numFmtId="0" fontId="4" fillId="0" borderId="18" xfId="2" applyFont="1" applyBorder="1" applyAlignment="1" applyProtection="1">
      <alignment horizontal="center" vertical="center"/>
      <protection locked="0"/>
    </xf>
    <xf numFmtId="38" fontId="4" fillId="0" borderId="34" xfId="3" applyFont="1" applyBorder="1" applyAlignment="1">
      <alignment horizontal="right" vertical="center"/>
    </xf>
    <xf numFmtId="0" fontId="4" fillId="0" borderId="0" xfId="2" applyFont="1" applyAlignment="1">
      <alignment horizontal="center" vertical="center" shrinkToFit="1"/>
    </xf>
    <xf numFmtId="185" fontId="4" fillId="0" borderId="0" xfId="2" applyNumberFormat="1" applyFont="1" applyAlignment="1">
      <alignment horizontal="center" vertical="center"/>
    </xf>
    <xf numFmtId="0" fontId="4" fillId="8" borderId="0" xfId="2" applyFont="1" applyFill="1" applyAlignment="1" applyProtection="1">
      <alignment vertical="center" shrinkToFit="1"/>
      <protection locked="0"/>
    </xf>
    <xf numFmtId="38" fontId="4" fillId="0" borderId="25" xfId="2" applyNumberFormat="1" applyFont="1" applyBorder="1" applyAlignment="1">
      <alignment horizontal="center" vertical="center"/>
    </xf>
    <xf numFmtId="38" fontId="4" fillId="0" borderId="0" xfId="2" applyNumberFormat="1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0" xfId="2" applyFont="1" applyAlignment="1">
      <alignment vertical="center" shrinkToFit="1"/>
    </xf>
    <xf numFmtId="0" fontId="7" fillId="0" borderId="0" xfId="2" applyFont="1" applyAlignment="1">
      <alignment vertical="center" shrinkToFit="1"/>
    </xf>
    <xf numFmtId="0" fontId="4" fillId="0" borderId="21" xfId="2" applyFont="1" applyBorder="1" applyAlignment="1">
      <alignment horizontal="center" vertical="center"/>
    </xf>
    <xf numFmtId="0" fontId="4" fillId="0" borderId="18" xfId="2" applyFont="1" applyBorder="1" applyAlignment="1">
      <alignment horizontal="center" vertical="center"/>
    </xf>
    <xf numFmtId="0" fontId="4" fillId="0" borderId="16" xfId="2" applyFont="1" applyBorder="1" applyAlignment="1">
      <alignment horizontal="center" vertical="center"/>
    </xf>
    <xf numFmtId="0" fontId="4" fillId="0" borderId="0" xfId="2" applyFont="1" applyAlignment="1">
      <alignment horizontal="right" vertical="center" shrinkToFit="1"/>
    </xf>
    <xf numFmtId="0" fontId="7" fillId="0" borderId="0" xfId="2" applyFont="1" applyAlignment="1">
      <alignment horizontal="right" vertical="center" shrinkToFit="1"/>
    </xf>
    <xf numFmtId="40" fontId="10" fillId="0" borderId="0" xfId="3" applyNumberFormat="1" applyFont="1" applyAlignment="1">
      <alignment horizontal="center" vertical="center" shrinkToFit="1"/>
    </xf>
    <xf numFmtId="0" fontId="4" fillId="6" borderId="15" xfId="2" applyFont="1" applyFill="1" applyBorder="1" applyAlignment="1" applyProtection="1">
      <alignment horizontal="left" vertical="center" shrinkToFit="1"/>
      <protection locked="0"/>
    </xf>
    <xf numFmtId="0" fontId="4" fillId="0" borderId="14" xfId="2" applyFont="1" applyBorder="1" applyAlignment="1">
      <alignment horizontal="center" vertical="center" textRotation="255"/>
    </xf>
    <xf numFmtId="0" fontId="4" fillId="0" borderId="9" xfId="2" applyFont="1" applyBorder="1" applyAlignment="1">
      <alignment horizontal="center" vertical="center" textRotation="255"/>
    </xf>
    <xf numFmtId="0" fontId="4" fillId="0" borderId="4" xfId="2" applyFont="1" applyBorder="1" applyAlignment="1">
      <alignment horizontal="center" vertical="center" textRotation="255"/>
    </xf>
    <xf numFmtId="0" fontId="4" fillId="6" borderId="10" xfId="2" applyFont="1" applyFill="1" applyBorder="1" applyAlignment="1" applyProtection="1">
      <alignment horizontal="left" vertical="center" shrinkToFit="1"/>
      <protection locked="0"/>
    </xf>
    <xf numFmtId="0" fontId="4" fillId="0" borderId="24" xfId="2" applyFont="1" applyBorder="1" applyAlignment="1">
      <alignment vertical="center"/>
    </xf>
    <xf numFmtId="0" fontId="7" fillId="0" borderId="24" xfId="2" applyFont="1" applyBorder="1" applyAlignment="1">
      <alignment vertical="center"/>
    </xf>
    <xf numFmtId="0" fontId="4" fillId="6" borderId="5" xfId="2" applyFont="1" applyFill="1" applyBorder="1" applyAlignment="1" applyProtection="1">
      <alignment horizontal="left" vertical="center" shrinkToFit="1"/>
      <protection locked="0"/>
    </xf>
    <xf numFmtId="38" fontId="2" fillId="0" borderId="34" xfId="3" applyFont="1" applyFill="1" applyBorder="1" applyAlignment="1">
      <alignment horizontal="right" vertical="center"/>
    </xf>
    <xf numFmtId="38" fontId="2" fillId="0" borderId="33" xfId="3" applyFont="1" applyFill="1" applyBorder="1" applyAlignment="1">
      <alignment horizontal="right" vertical="center"/>
    </xf>
    <xf numFmtId="179" fontId="4" fillId="7" borderId="0" xfId="2" applyNumberFormat="1" applyFont="1" applyFill="1" applyAlignment="1">
      <alignment horizontal="left" vertical="center" shrinkToFit="1"/>
    </xf>
    <xf numFmtId="178" fontId="4" fillId="0" borderId="0" xfId="2" applyNumberFormat="1" applyFont="1" applyAlignment="1">
      <alignment horizontal="center" vertical="center"/>
    </xf>
    <xf numFmtId="177" fontId="4" fillId="0" borderId="0" xfId="2" applyNumberFormat="1" applyFont="1" applyAlignment="1">
      <alignment horizontal="center" vertical="center"/>
    </xf>
    <xf numFmtId="176" fontId="4" fillId="0" borderId="0" xfId="2" applyNumberFormat="1" applyFont="1" applyAlignment="1">
      <alignment horizontal="left" vertical="center"/>
    </xf>
    <xf numFmtId="38" fontId="4" fillId="0" borderId="0" xfId="3" applyFont="1" applyFill="1" applyBorder="1" applyAlignment="1">
      <alignment horizontal="right" vertical="center"/>
    </xf>
    <xf numFmtId="49" fontId="4" fillId="0" borderId="29" xfId="2" applyNumberFormat="1" applyFont="1" applyBorder="1" applyAlignment="1">
      <alignment horizontal="left" vertical="center"/>
    </xf>
    <xf numFmtId="38" fontId="2" fillId="0" borderId="0" xfId="3" applyFont="1" applyFill="1" applyBorder="1" applyAlignment="1">
      <alignment horizontal="right" vertical="center"/>
    </xf>
    <xf numFmtId="38" fontId="2" fillId="0" borderId="28" xfId="3" applyFont="1" applyFill="1" applyBorder="1" applyAlignment="1">
      <alignment horizontal="right" vertical="center"/>
    </xf>
    <xf numFmtId="38" fontId="4" fillId="0" borderId="34" xfId="3" applyFont="1" applyFill="1" applyBorder="1" applyAlignment="1">
      <alignment horizontal="right" vertical="center"/>
    </xf>
    <xf numFmtId="0" fontId="13" fillId="5" borderId="0" xfId="2" applyFont="1" applyFill="1" applyAlignment="1">
      <alignment horizontal="center" vertical="center"/>
    </xf>
    <xf numFmtId="181" fontId="4" fillId="5" borderId="39" xfId="2" applyNumberFormat="1" applyFont="1" applyFill="1" applyBorder="1" applyAlignment="1" applyProtection="1">
      <alignment horizontal="right" vertical="center"/>
      <protection locked="0"/>
    </xf>
    <xf numFmtId="38" fontId="2" fillId="0" borderId="0" xfId="3" applyFont="1" applyFill="1" applyBorder="1" applyAlignment="1">
      <alignment vertical="center"/>
    </xf>
    <xf numFmtId="0" fontId="4" fillId="4" borderId="0" xfId="1" applyFont="1" applyFill="1" applyBorder="1" applyAlignment="1" applyProtection="1">
      <alignment horizontal="center" vertical="center"/>
    </xf>
    <xf numFmtId="38" fontId="2" fillId="0" borderId="34" xfId="3" applyFont="1" applyFill="1" applyBorder="1" applyAlignment="1">
      <alignment vertical="center"/>
    </xf>
    <xf numFmtId="38" fontId="4" fillId="8" borderId="34" xfId="3" applyFont="1" applyFill="1" applyBorder="1" applyAlignment="1">
      <alignment horizontal="right" vertical="center"/>
    </xf>
    <xf numFmtId="0" fontId="13" fillId="0" borderId="39" xfId="2" applyFont="1" applyBorder="1" applyAlignment="1">
      <alignment vertical="center" wrapText="1"/>
    </xf>
    <xf numFmtId="0" fontId="13" fillId="0" borderId="40" xfId="2" applyFont="1" applyBorder="1" applyAlignment="1">
      <alignment vertical="center" wrapText="1"/>
    </xf>
    <xf numFmtId="0" fontId="2" fillId="0" borderId="21" xfId="2" applyFont="1" applyBorder="1" applyAlignment="1" applyProtection="1">
      <alignment horizontal="center" vertical="center"/>
      <protection locked="0"/>
    </xf>
    <xf numFmtId="0" fontId="2" fillId="0" borderId="18" xfId="2" applyFont="1" applyBorder="1" applyAlignment="1" applyProtection="1">
      <alignment horizontal="center" vertical="center"/>
      <protection locked="0"/>
    </xf>
    <xf numFmtId="0" fontId="2" fillId="0" borderId="16" xfId="2" applyFont="1" applyBorder="1" applyAlignment="1" applyProtection="1">
      <alignment horizontal="center" vertical="center"/>
      <protection locked="0"/>
    </xf>
    <xf numFmtId="0" fontId="4" fillId="0" borderId="25" xfId="2" applyFont="1" applyBorder="1" applyAlignment="1" applyProtection="1">
      <alignment horizontal="left" vertical="center" wrapText="1" shrinkToFit="1"/>
      <protection locked="0"/>
    </xf>
    <xf numFmtId="189" fontId="4" fillId="0" borderId="34" xfId="3" applyNumberFormat="1" applyFont="1" applyFill="1" applyBorder="1" applyAlignment="1">
      <alignment vertical="center"/>
    </xf>
    <xf numFmtId="38" fontId="4" fillId="0" borderId="34" xfId="5" applyFont="1" applyBorder="1" applyAlignment="1">
      <alignment horizontal="center" vertical="center"/>
    </xf>
    <xf numFmtId="0" fontId="4" fillId="0" borderId="53" xfId="2" applyFont="1" applyBorder="1" applyAlignment="1">
      <alignment vertical="center"/>
    </xf>
    <xf numFmtId="49" fontId="4" fillId="0" borderId="34" xfId="2" applyNumberFormat="1" applyFont="1" applyBorder="1" applyAlignment="1">
      <alignment horizontal="center" vertical="center"/>
    </xf>
    <xf numFmtId="0" fontId="4" fillId="0" borderId="37" xfId="2" applyFont="1" applyBorder="1" applyAlignment="1">
      <alignment horizontal="left" vertical="center"/>
    </xf>
    <xf numFmtId="0" fontId="0" fillId="0" borderId="34" xfId="0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38" fontId="13" fillId="0" borderId="0" xfId="2" applyNumberFormat="1" applyFont="1" applyAlignment="1">
      <alignment vertical="center"/>
    </xf>
    <xf numFmtId="0" fontId="4" fillId="8" borderId="34" xfId="2" applyFont="1" applyFill="1" applyBorder="1" applyAlignment="1" applyProtection="1">
      <alignment horizontal="center" vertical="center"/>
      <protection locked="0"/>
    </xf>
  </cellXfs>
  <cellStyles count="7">
    <cellStyle name="パーセント" xfId="6" builtinId="5"/>
    <cellStyle name="桁区切り" xfId="5" builtinId="6"/>
    <cellStyle name="桁区切り 2" xfId="3" xr:uid="{5C82066E-28AE-47D9-BC7D-9897C9B10109}"/>
    <cellStyle name="桁区切り 3" xfId="4" xr:uid="{69E031F8-938B-49DE-BFC2-58A5E1CBEED1}"/>
    <cellStyle name="標準" xfId="0" builtinId="0"/>
    <cellStyle name="標準 2" xfId="2" xr:uid="{D0E11DBA-CE99-464C-B3C0-F25CF2A8F8C1}"/>
    <cellStyle name="良い" xfId="1" builtinId="26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5C715E-E228-4E44-BA43-E70A3A936743}">
  <sheetPr>
    <tabColor rgb="FF92D050"/>
  </sheetPr>
  <dimension ref="A1:Y257"/>
  <sheetViews>
    <sheetView tabSelected="1" view="pageBreakPreview" zoomScaleNormal="100" zoomScaleSheetLayoutView="100" workbookViewId="0">
      <pane ySplit="1" topLeftCell="A2" activePane="bottomLeft" state="frozen"/>
      <selection activeCell="M1" sqref="M1:Q1"/>
      <selection pane="bottomLeft" activeCell="L5" sqref="L5:S5"/>
    </sheetView>
  </sheetViews>
  <sheetFormatPr defaultColWidth="9" defaultRowHeight="17.100000000000001" customHeight="1" x14ac:dyDescent="0.4"/>
  <cols>
    <col min="1" max="1" width="19" style="1" customWidth="1"/>
    <col min="2" max="2" width="4.75" style="1" customWidth="1"/>
    <col min="3" max="16" width="4" style="1" customWidth="1"/>
    <col min="17" max="19" width="4.5" style="1" customWidth="1"/>
    <col min="20" max="20" width="13.125" style="95" bestFit="1" customWidth="1"/>
    <col min="21" max="16384" width="9" style="1"/>
  </cols>
  <sheetData>
    <row r="1" spans="1:25" ht="15" customHeight="1" x14ac:dyDescent="0.4">
      <c r="A1" s="82" t="s">
        <v>94</v>
      </c>
      <c r="B1" s="94"/>
      <c r="C1" s="94"/>
      <c r="D1" s="94"/>
      <c r="E1" s="94"/>
      <c r="F1" s="94"/>
      <c r="G1" s="94"/>
      <c r="H1" s="94"/>
      <c r="I1" s="94"/>
      <c r="L1" s="185" t="s">
        <v>70</v>
      </c>
      <c r="M1" s="186"/>
      <c r="N1" s="187"/>
      <c r="O1" s="188"/>
      <c r="P1" s="189"/>
      <c r="Q1" s="189"/>
      <c r="R1" s="189"/>
      <c r="S1" s="190"/>
    </row>
    <row r="2" spans="1:25" ht="15" customHeight="1" x14ac:dyDescent="0.4">
      <c r="A2" s="84" t="s">
        <v>95</v>
      </c>
      <c r="L2" s="191" t="s">
        <v>68</v>
      </c>
      <c r="M2" s="192"/>
      <c r="N2" s="193"/>
      <c r="O2" s="197" t="s">
        <v>67</v>
      </c>
      <c r="P2" s="198"/>
      <c r="Q2" s="198"/>
      <c r="R2" s="198"/>
      <c r="S2" s="199"/>
    </row>
    <row r="3" spans="1:25" ht="15" customHeight="1" x14ac:dyDescent="0.4">
      <c r="L3" s="194"/>
      <c r="M3" s="195"/>
      <c r="N3" s="196"/>
      <c r="O3" s="200" t="s">
        <v>66</v>
      </c>
      <c r="P3" s="201"/>
      <c r="Q3" s="201"/>
      <c r="R3" s="201"/>
      <c r="S3" s="202"/>
    </row>
    <row r="4" spans="1:25" ht="9.75" customHeight="1" x14ac:dyDescent="0.4">
      <c r="M4" s="40"/>
      <c r="N4" s="40"/>
      <c r="O4" s="40"/>
      <c r="P4" s="82"/>
      <c r="Q4" s="82"/>
      <c r="R4" s="82"/>
    </row>
    <row r="5" spans="1:25" ht="17.100000000000001" customHeight="1" x14ac:dyDescent="0.4">
      <c r="L5" s="203" t="s">
        <v>65</v>
      </c>
      <c r="M5" s="203"/>
      <c r="N5" s="203"/>
      <c r="O5" s="203"/>
      <c r="P5" s="203"/>
      <c r="Q5" s="203"/>
      <c r="R5" s="203"/>
      <c r="S5" s="203"/>
      <c r="T5" s="96"/>
      <c r="U5" s="80"/>
      <c r="V5" s="80"/>
      <c r="W5" s="80"/>
      <c r="X5" s="80"/>
      <c r="Y5" s="80"/>
    </row>
    <row r="7" spans="1:25" ht="19.5" customHeight="1" x14ac:dyDescent="0.4">
      <c r="A7" s="204" t="s">
        <v>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</row>
    <row r="8" spans="1:25" ht="12" customHeight="1" x14ac:dyDescent="0.4">
      <c r="J8" s="1" t="s">
        <v>63</v>
      </c>
    </row>
    <row r="9" spans="1:25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9"/>
    </row>
    <row r="10" spans="1:25" s="2" customFormat="1" ht="7.5" customHeight="1" x14ac:dyDescent="0.4">
      <c r="T10" s="9"/>
    </row>
    <row r="11" spans="1:25" s="2" customFormat="1" ht="17.100000000000001" customHeight="1" x14ac:dyDescent="0.4">
      <c r="A11" s="2" t="s">
        <v>96</v>
      </c>
      <c r="H11" s="206" t="s">
        <v>97</v>
      </c>
      <c r="I11" s="206"/>
      <c r="J11" s="206"/>
      <c r="K11" s="7"/>
      <c r="L11" s="7"/>
      <c r="Q11" s="207" t="s">
        <v>60</v>
      </c>
      <c r="R11" s="208"/>
      <c r="S11" s="208"/>
      <c r="T11" s="9"/>
    </row>
    <row r="12" spans="1:25" s="9" customFormat="1" ht="18" customHeight="1" x14ac:dyDescent="0.4">
      <c r="A12" s="209" t="s">
        <v>59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10"/>
      <c r="R12" s="210"/>
      <c r="S12" s="211"/>
    </row>
    <row r="13" spans="1:25" s="2" customFormat="1" ht="18" customHeight="1" x14ac:dyDescent="0.4">
      <c r="A13" s="97" t="s">
        <v>98</v>
      </c>
      <c r="B13" s="98" t="s">
        <v>207</v>
      </c>
      <c r="C13" s="99"/>
      <c r="D13" s="99"/>
      <c r="E13" s="100"/>
      <c r="F13" s="100"/>
      <c r="G13" s="100"/>
      <c r="H13" s="100"/>
      <c r="I13" s="101"/>
      <c r="J13" s="101"/>
      <c r="K13" s="101"/>
      <c r="L13" s="101"/>
      <c r="M13" s="101"/>
      <c r="N13" s="101"/>
      <c r="O13" s="101"/>
      <c r="P13" s="102"/>
      <c r="Q13" s="101"/>
      <c r="R13" s="101" t="s">
        <v>56</v>
      </c>
      <c r="S13" s="103"/>
      <c r="T13" s="9"/>
    </row>
    <row r="14" spans="1:25" s="2" customFormat="1" ht="18" customHeight="1" x14ac:dyDescent="0.4">
      <c r="A14" s="104"/>
      <c r="B14" s="105"/>
      <c r="C14" s="106"/>
      <c r="D14" s="106"/>
      <c r="E14" s="181">
        <v>100000</v>
      </c>
      <c r="F14" s="181"/>
      <c r="G14" s="181"/>
      <c r="H14" s="107" t="s">
        <v>30</v>
      </c>
      <c r="I14" s="108" t="s">
        <v>36</v>
      </c>
      <c r="J14" s="109" t="s">
        <v>48</v>
      </c>
      <c r="K14" s="110"/>
      <c r="L14" s="106"/>
      <c r="M14" s="106"/>
      <c r="N14" s="106"/>
      <c r="O14" s="106"/>
      <c r="P14" s="111"/>
      <c r="Q14" s="182">
        <f>E14*1.1</f>
        <v>110000.00000000001</v>
      </c>
      <c r="R14" s="183"/>
      <c r="S14" s="184"/>
      <c r="T14" s="9"/>
    </row>
    <row r="15" spans="1:25" s="2" customFormat="1" ht="18" customHeight="1" x14ac:dyDescent="0.4">
      <c r="A15" s="97" t="s">
        <v>99</v>
      </c>
      <c r="B15" s="98" t="s">
        <v>100</v>
      </c>
      <c r="C15" s="99"/>
      <c r="D15" s="212">
        <v>15000</v>
      </c>
      <c r="E15" s="212"/>
      <c r="F15" s="212"/>
      <c r="G15" s="100"/>
      <c r="H15" s="100"/>
      <c r="K15" s="112" t="s">
        <v>101</v>
      </c>
      <c r="L15" s="166">
        <v>3</v>
      </c>
      <c r="M15" s="101" t="s">
        <v>102</v>
      </c>
      <c r="N15" s="101"/>
      <c r="O15" s="101"/>
      <c r="P15" s="113"/>
      <c r="Q15" s="101"/>
      <c r="R15" s="101" t="s">
        <v>53</v>
      </c>
      <c r="S15" s="103"/>
      <c r="T15" s="114" cm="1">
        <f t="array" ref="T15">_xlfn.IFS($L$15="","",$L$15=4,11,$L$15=5,10,$L$15=6,9,$L$15=7,8,$L$15=8,7,$L$15=9,6,$L$15=10,5,$L$15=11,4,$L$15=12,3,$L$15=1,2,$L$15=2,1,$L$15=3,12)</f>
        <v>12</v>
      </c>
    </row>
    <row r="16" spans="1:25" s="2" customFormat="1" ht="18" customHeight="1" x14ac:dyDescent="0.4">
      <c r="A16" s="104" t="s">
        <v>103</v>
      </c>
      <c r="B16" s="105"/>
      <c r="C16" s="106"/>
      <c r="D16" s="106"/>
      <c r="E16" s="181">
        <f>IF($L$15="","",$D$15*$T$15)</f>
        <v>180000</v>
      </c>
      <c r="F16" s="181"/>
      <c r="G16" s="181"/>
      <c r="H16" s="115" t="s">
        <v>30</v>
      </c>
      <c r="I16" s="108" t="s">
        <v>36</v>
      </c>
      <c r="J16" s="109" t="s">
        <v>48</v>
      </c>
      <c r="K16" s="106"/>
      <c r="L16" s="106"/>
      <c r="M16" s="106"/>
      <c r="N16" s="106"/>
      <c r="O16" s="106"/>
      <c r="P16" s="116"/>
      <c r="Q16" s="182">
        <f>IF($E$16="","",E16*1.1)</f>
        <v>198000.00000000003</v>
      </c>
      <c r="R16" s="182"/>
      <c r="S16" s="213"/>
      <c r="T16" s="9"/>
    </row>
    <row r="17" spans="1:20" s="2" customFormat="1" ht="18" customHeight="1" x14ac:dyDescent="0.4">
      <c r="A17" s="97" t="s">
        <v>225</v>
      </c>
      <c r="B17" s="98" t="s">
        <v>226</v>
      </c>
      <c r="C17" s="99"/>
      <c r="D17" s="214">
        <v>10000</v>
      </c>
      <c r="E17" s="214"/>
      <c r="F17" s="214"/>
      <c r="G17" s="214"/>
      <c r="H17" s="214"/>
      <c r="I17" s="214"/>
      <c r="K17" s="112" t="s">
        <v>101</v>
      </c>
      <c r="L17" s="166">
        <f>IF($L$15="","",$L$15)</f>
        <v>3</v>
      </c>
      <c r="M17" s="101" t="s">
        <v>102</v>
      </c>
      <c r="N17" s="117"/>
      <c r="O17" s="99"/>
      <c r="P17" s="118"/>
      <c r="Q17" s="101"/>
      <c r="R17" s="101" t="s">
        <v>49</v>
      </c>
      <c r="S17" s="103"/>
      <c r="T17" s="114" cm="1">
        <f t="array" ref="T17">_xlfn.IFS($L$17="","",$L$17=4,2,$L$17=5,1,$L$17=6,0,$L$17=7,0,$L$17=8,0,$L$17=9,0,$L$17=10,0,$L$17=11,0,$L$17=12,0,$L$17=1,0,$L$17=2,0,$L$17=3,3)</f>
        <v>3</v>
      </c>
    </row>
    <row r="18" spans="1:20" s="2" customFormat="1" ht="18" customHeight="1" x14ac:dyDescent="0.4">
      <c r="A18" s="39" t="s">
        <v>227</v>
      </c>
      <c r="B18" s="38"/>
      <c r="E18" s="215">
        <f>IF($L$17="","",$D$17*$T$17)</f>
        <v>30000</v>
      </c>
      <c r="F18" s="215"/>
      <c r="G18" s="215"/>
      <c r="H18" s="88" t="s">
        <v>30</v>
      </c>
      <c r="I18" s="9" t="s">
        <v>36</v>
      </c>
      <c r="J18" s="67" t="s">
        <v>48</v>
      </c>
      <c r="P18" s="173"/>
      <c r="Q18" s="216">
        <f>E18*1.1</f>
        <v>33000</v>
      </c>
      <c r="R18" s="217"/>
      <c r="S18" s="218"/>
      <c r="T18" s="174"/>
    </row>
    <row r="19" spans="1:20" s="2" customFormat="1" ht="18" customHeight="1" x14ac:dyDescent="0.4">
      <c r="A19" s="39"/>
      <c r="B19" s="44" t="s">
        <v>228</v>
      </c>
      <c r="D19" s="222">
        <v>120000</v>
      </c>
      <c r="E19" s="222"/>
      <c r="F19" s="222"/>
      <c r="G19" s="172"/>
      <c r="H19" s="88"/>
      <c r="I19" s="9"/>
      <c r="J19" s="67"/>
      <c r="P19" s="173"/>
      <c r="Q19" s="41"/>
      <c r="R19" s="40"/>
      <c r="S19" s="168"/>
      <c r="T19" s="9"/>
    </row>
    <row r="20" spans="1:20" s="2" customFormat="1" ht="18" customHeight="1" x14ac:dyDescent="0.4">
      <c r="A20" s="39"/>
      <c r="B20" s="38"/>
      <c r="E20" s="181">
        <v>120000</v>
      </c>
      <c r="F20" s="181"/>
      <c r="G20" s="181"/>
      <c r="H20" s="88" t="s">
        <v>30</v>
      </c>
      <c r="I20" s="9" t="s">
        <v>36</v>
      </c>
      <c r="J20" s="67" t="s">
        <v>48</v>
      </c>
      <c r="P20" s="173"/>
      <c r="Q20" s="216">
        <f>E20*1.1</f>
        <v>132000</v>
      </c>
      <c r="R20" s="217"/>
      <c r="S20" s="218"/>
      <c r="T20" s="9"/>
    </row>
    <row r="21" spans="1:20" s="2" customFormat="1" ht="18" customHeight="1" x14ac:dyDescent="0.4">
      <c r="A21" s="97" t="s">
        <v>104</v>
      </c>
      <c r="B21" s="98" t="s">
        <v>105</v>
      </c>
      <c r="C21" s="99"/>
      <c r="D21" s="99"/>
      <c r="E21" s="100"/>
      <c r="F21" s="100"/>
      <c r="G21" s="100"/>
      <c r="H21" s="100"/>
      <c r="I21" s="101"/>
      <c r="J21" s="101"/>
      <c r="K21" s="101"/>
      <c r="L21" s="101"/>
      <c r="M21" s="101"/>
      <c r="N21" s="101"/>
      <c r="O21" s="101"/>
      <c r="P21" s="113"/>
      <c r="Q21" s="101"/>
      <c r="R21" s="101" t="s">
        <v>45</v>
      </c>
      <c r="S21" s="103"/>
      <c r="T21" s="9"/>
    </row>
    <row r="22" spans="1:20" s="2" customFormat="1" ht="18" customHeight="1" x14ac:dyDescent="0.4">
      <c r="A22" s="104" t="s">
        <v>106</v>
      </c>
      <c r="B22" s="105"/>
      <c r="C22" s="106"/>
      <c r="D22" s="106"/>
      <c r="E22" s="181">
        <v>3000</v>
      </c>
      <c r="F22" s="181"/>
      <c r="G22" s="181"/>
      <c r="H22" s="107" t="s">
        <v>30</v>
      </c>
      <c r="I22" s="108" t="s">
        <v>36</v>
      </c>
      <c r="J22" s="223" t="s">
        <v>107</v>
      </c>
      <c r="K22" s="223"/>
      <c r="L22" s="110" t="s">
        <v>108</v>
      </c>
      <c r="M22" s="108" t="s">
        <v>36</v>
      </c>
      <c r="N22" s="109" t="s">
        <v>48</v>
      </c>
      <c r="O22" s="106"/>
      <c r="P22" s="116"/>
      <c r="Q22" s="182">
        <f>E22*J22*1.1</f>
        <v>9900</v>
      </c>
      <c r="R22" s="182"/>
      <c r="S22" s="213"/>
      <c r="T22" s="9"/>
    </row>
    <row r="23" spans="1:20" s="2" customFormat="1" ht="18" customHeight="1" x14ac:dyDescent="0.4">
      <c r="A23" s="97" t="s">
        <v>109</v>
      </c>
      <c r="B23" s="98" t="s">
        <v>110</v>
      </c>
      <c r="C23" s="99"/>
      <c r="D23" s="99"/>
      <c r="E23" s="117"/>
      <c r="F23" s="99"/>
      <c r="G23" s="117"/>
      <c r="H23" s="117"/>
      <c r="I23" s="99"/>
      <c r="J23" s="99"/>
      <c r="K23" s="99"/>
      <c r="L23" s="99"/>
      <c r="M23" s="99"/>
      <c r="N23" s="117"/>
      <c r="O23" s="99"/>
      <c r="P23" s="118"/>
      <c r="Q23" s="101"/>
      <c r="R23" s="101" t="s">
        <v>31</v>
      </c>
      <c r="S23" s="103"/>
      <c r="T23" s="9"/>
    </row>
    <row r="24" spans="1:20" s="2" customFormat="1" ht="18" customHeight="1" x14ac:dyDescent="0.4">
      <c r="A24" s="104"/>
      <c r="B24" s="119"/>
      <c r="C24" s="120"/>
      <c r="D24" s="106"/>
      <c r="E24" s="181">
        <v>50000</v>
      </c>
      <c r="F24" s="181"/>
      <c r="G24" s="181"/>
      <c r="H24" s="115" t="s">
        <v>30</v>
      </c>
      <c r="I24" s="108" t="s">
        <v>36</v>
      </c>
      <c r="J24" s="109" t="s">
        <v>48</v>
      </c>
      <c r="K24" s="106"/>
      <c r="L24" s="106"/>
      <c r="M24" s="106"/>
      <c r="N24" s="106"/>
      <c r="O24" s="106"/>
      <c r="P24" s="116"/>
      <c r="Q24" s="182">
        <f>E24*1.1</f>
        <v>55000.000000000007</v>
      </c>
      <c r="R24" s="183"/>
      <c r="S24" s="184"/>
      <c r="T24" s="9"/>
    </row>
    <row r="25" spans="1:20" s="2" customFormat="1" ht="18" customHeight="1" x14ac:dyDescent="0.4">
      <c r="A25" s="97" t="s">
        <v>111</v>
      </c>
      <c r="B25" s="98" t="s">
        <v>239</v>
      </c>
      <c r="C25" s="99"/>
      <c r="D25" s="99"/>
      <c r="E25" s="100"/>
      <c r="F25" s="100"/>
      <c r="G25" s="100"/>
      <c r="H25" s="100"/>
      <c r="I25" s="101"/>
      <c r="J25" s="101"/>
      <c r="K25" s="101"/>
      <c r="L25" s="101"/>
      <c r="M25" s="101"/>
      <c r="N25" s="101"/>
      <c r="O25" s="101"/>
      <c r="P25" s="113"/>
      <c r="Q25" s="101"/>
      <c r="R25" s="101" t="s">
        <v>28</v>
      </c>
      <c r="S25" s="103"/>
      <c r="T25" s="9"/>
    </row>
    <row r="26" spans="1:20" s="2" customFormat="1" ht="18" customHeight="1" x14ac:dyDescent="0.4">
      <c r="A26" s="104"/>
      <c r="B26" s="105"/>
      <c r="C26" s="106"/>
      <c r="D26" s="106"/>
      <c r="E26" s="181">
        <f>IF($Q$16="","",Q14+Q16+Q18+Q20+Q22+Q24)</f>
        <v>537900.00000000012</v>
      </c>
      <c r="F26" s="181"/>
      <c r="G26" s="181"/>
      <c r="H26" s="115" t="s">
        <v>30</v>
      </c>
      <c r="I26" s="108" t="s">
        <v>36</v>
      </c>
      <c r="J26" s="109" t="s">
        <v>44</v>
      </c>
      <c r="K26" s="106"/>
      <c r="L26" s="106"/>
      <c r="M26" s="106"/>
      <c r="N26" s="106"/>
      <c r="O26" s="106"/>
      <c r="P26" s="116"/>
      <c r="Q26" s="182">
        <f>IF($E$26="","",E26*0.2)</f>
        <v>107580.00000000003</v>
      </c>
      <c r="R26" s="182"/>
      <c r="S26" s="213"/>
      <c r="T26" s="9"/>
    </row>
    <row r="27" spans="1:20" s="2" customFormat="1" ht="18" customHeight="1" x14ac:dyDescent="0.4">
      <c r="A27" s="48" t="s">
        <v>40</v>
      </c>
      <c r="B27" s="38"/>
      <c r="P27" s="36"/>
      <c r="R27" s="43" t="s">
        <v>32</v>
      </c>
      <c r="S27" s="42"/>
      <c r="T27" s="9"/>
    </row>
    <row r="28" spans="1:20" s="2" customFormat="1" ht="18" customHeight="1" x14ac:dyDescent="0.4">
      <c r="A28" s="28"/>
      <c r="B28" s="34"/>
      <c r="C28" s="33"/>
      <c r="D28" s="33" t="s">
        <v>112</v>
      </c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2"/>
      <c r="Q28" s="224">
        <f>IF($Q$26="","",Q14+Q16+Q18+Q20+Q22+Q24+Q26)</f>
        <v>645480.00000000012</v>
      </c>
      <c r="R28" s="224"/>
      <c r="S28" s="225"/>
      <c r="T28" s="9"/>
    </row>
    <row r="29" spans="1:20" s="9" customFormat="1" ht="18" customHeight="1" x14ac:dyDescent="0.4">
      <c r="A29" s="219" t="s">
        <v>41</v>
      </c>
      <c r="B29" s="220"/>
      <c r="C29" s="220"/>
      <c r="D29" s="220"/>
      <c r="E29" s="220"/>
      <c r="F29" s="220"/>
      <c r="G29" s="220"/>
      <c r="H29" s="220"/>
      <c r="I29" s="220"/>
      <c r="J29" s="220"/>
      <c r="K29" s="220"/>
      <c r="L29" s="220"/>
      <c r="M29" s="220"/>
      <c r="N29" s="220"/>
      <c r="O29" s="220"/>
      <c r="P29" s="220"/>
      <c r="Q29" s="220"/>
      <c r="R29" s="220"/>
      <c r="S29" s="221"/>
    </row>
    <row r="30" spans="1:20" s="2" customFormat="1" ht="18" customHeight="1" x14ac:dyDescent="0.4">
      <c r="A30" s="48" t="s">
        <v>40</v>
      </c>
      <c r="B30" s="60" t="s">
        <v>39</v>
      </c>
      <c r="C30" s="121"/>
      <c r="D30" s="121"/>
      <c r="E30" s="58"/>
      <c r="F30" s="58"/>
      <c r="G30" s="58"/>
      <c r="H30" s="58"/>
      <c r="I30" s="58"/>
      <c r="J30" s="58"/>
      <c r="K30" s="58"/>
      <c r="L30" s="58"/>
      <c r="M30" s="58"/>
      <c r="N30" s="58"/>
      <c r="O30" s="58"/>
      <c r="P30" s="59"/>
      <c r="R30" s="43" t="s">
        <v>113</v>
      </c>
      <c r="S30" s="42"/>
      <c r="T30" s="9"/>
    </row>
    <row r="31" spans="1:20" s="2" customFormat="1" ht="18" customHeight="1" x14ac:dyDescent="0.4">
      <c r="A31" s="28"/>
      <c r="B31" s="34"/>
      <c r="C31" s="33"/>
      <c r="D31" s="33" t="s">
        <v>114</v>
      </c>
      <c r="E31" s="232">
        <f>Q28</f>
        <v>645480.00000000012</v>
      </c>
      <c r="F31" s="232"/>
      <c r="G31" s="232"/>
      <c r="H31" s="47" t="s">
        <v>30</v>
      </c>
      <c r="I31" s="46" t="s">
        <v>36</v>
      </c>
      <c r="J31" s="233" t="s">
        <v>35</v>
      </c>
      <c r="K31" s="233"/>
      <c r="L31" s="233"/>
      <c r="M31" s="33"/>
      <c r="N31" s="33"/>
      <c r="O31" s="33"/>
      <c r="P31" s="32"/>
      <c r="Q31" s="224">
        <f>IF($E$31="","",ROUNDUP(E31*0.3,0))</f>
        <v>193644</v>
      </c>
      <c r="R31" s="224"/>
      <c r="S31" s="225"/>
      <c r="T31" s="9"/>
    </row>
    <row r="32" spans="1:20" s="2" customFormat="1" ht="18" customHeight="1" x14ac:dyDescent="0.4">
      <c r="A32" s="219" t="s">
        <v>34</v>
      </c>
      <c r="B32" s="220"/>
      <c r="C32" s="220"/>
      <c r="D32" s="220"/>
      <c r="E32" s="220"/>
      <c r="F32" s="220"/>
      <c r="G32" s="220"/>
      <c r="H32" s="220"/>
      <c r="I32" s="220"/>
      <c r="J32" s="220"/>
      <c r="K32" s="220"/>
      <c r="L32" s="220"/>
      <c r="M32" s="220"/>
      <c r="N32" s="220"/>
      <c r="O32" s="220"/>
      <c r="P32" s="220"/>
      <c r="Q32" s="220"/>
      <c r="R32" s="220"/>
      <c r="S32" s="221"/>
      <c r="T32" s="9"/>
    </row>
    <row r="33" spans="1:20" s="2" customFormat="1" ht="18" customHeight="1" x14ac:dyDescent="0.4">
      <c r="A33" s="39"/>
      <c r="B33" s="60" t="s">
        <v>33</v>
      </c>
      <c r="C33" s="121"/>
      <c r="D33" s="121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9"/>
      <c r="R33" s="41"/>
      <c r="S33" s="122"/>
      <c r="T33" s="9"/>
    </row>
    <row r="34" spans="1:20" s="2" customFormat="1" ht="18" customHeight="1" x14ac:dyDescent="0.4">
      <c r="A34" s="39"/>
      <c r="B34" s="38"/>
      <c r="D34" s="2" t="s">
        <v>115</v>
      </c>
      <c r="E34" s="215">
        <f>Q28</f>
        <v>645480.00000000012</v>
      </c>
      <c r="F34" s="215"/>
      <c r="G34" s="215"/>
      <c r="H34" s="9" t="s">
        <v>30</v>
      </c>
      <c r="I34" s="9" t="s">
        <v>29</v>
      </c>
      <c r="J34" s="9" t="s">
        <v>116</v>
      </c>
      <c r="K34" s="234">
        <f>Q31</f>
        <v>193644</v>
      </c>
      <c r="L34" s="235"/>
      <c r="M34" s="235"/>
      <c r="N34" s="2" t="s">
        <v>12</v>
      </c>
      <c r="P34" s="36"/>
      <c r="Q34" s="236">
        <f>IF($Q$28="","",E34+K34)</f>
        <v>839124.00000000012</v>
      </c>
      <c r="R34" s="236"/>
      <c r="S34" s="237"/>
      <c r="T34" s="9"/>
    </row>
    <row r="35" spans="1:20" s="2" customFormat="1" ht="15" customHeight="1" x14ac:dyDescent="0.4">
      <c r="A35" s="39"/>
      <c r="B35" s="38"/>
      <c r="P35" s="36"/>
      <c r="Q35" s="226" t="s">
        <v>27</v>
      </c>
      <c r="R35" s="227"/>
      <c r="S35" s="228"/>
      <c r="T35" s="9"/>
    </row>
    <row r="36" spans="1:20" s="2" customFormat="1" ht="18" customHeight="1" x14ac:dyDescent="0.4">
      <c r="A36" s="28"/>
      <c r="B36" s="34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2"/>
      <c r="Q36" s="229">
        <f>IF($Q$34="","",ROUNDDOWN(Q34/110*10,0))</f>
        <v>76284</v>
      </c>
      <c r="R36" s="230"/>
      <c r="S36" s="231"/>
      <c r="T36" s="9"/>
    </row>
    <row r="37" spans="1:20" ht="18" customHeight="1" x14ac:dyDescent="0.4"/>
    <row r="38" spans="1:20" ht="18" customHeight="1" x14ac:dyDescent="0.4"/>
    <row r="39" spans="1:20" ht="18" customHeight="1" x14ac:dyDescent="0.4"/>
    <row r="40" spans="1:20" ht="18" customHeight="1" x14ac:dyDescent="0.4"/>
    <row r="41" spans="1:20" ht="18" customHeight="1" x14ac:dyDescent="0.4"/>
    <row r="42" spans="1:20" ht="18" customHeight="1" x14ac:dyDescent="0.4"/>
    <row r="43" spans="1:20" ht="18" customHeight="1" x14ac:dyDescent="0.4"/>
    <row r="44" spans="1:20" ht="18" customHeight="1" x14ac:dyDescent="0.4"/>
    <row r="45" spans="1:20" ht="18" customHeight="1" x14ac:dyDescent="0.4"/>
    <row r="46" spans="1:20" ht="18" customHeight="1" x14ac:dyDescent="0.4"/>
    <row r="47" spans="1:20" ht="18" customHeight="1" x14ac:dyDescent="0.4"/>
    <row r="48" spans="1:20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</sheetData>
  <mergeCells count="40">
    <mergeCell ref="Q35:S35"/>
    <mergeCell ref="Q36:S36"/>
    <mergeCell ref="E31:G31"/>
    <mergeCell ref="J31:L31"/>
    <mergeCell ref="Q31:S31"/>
    <mergeCell ref="A32:S32"/>
    <mergeCell ref="E34:G34"/>
    <mergeCell ref="K34:M34"/>
    <mergeCell ref="Q34:S34"/>
    <mergeCell ref="A29:S29"/>
    <mergeCell ref="D19:F19"/>
    <mergeCell ref="E20:G20"/>
    <mergeCell ref="Q20:S20"/>
    <mergeCell ref="E22:G22"/>
    <mergeCell ref="J22:K22"/>
    <mergeCell ref="Q22:S22"/>
    <mergeCell ref="E24:G24"/>
    <mergeCell ref="Q24:S24"/>
    <mergeCell ref="E26:G26"/>
    <mergeCell ref="Q26:S26"/>
    <mergeCell ref="Q28:S28"/>
    <mergeCell ref="D15:F15"/>
    <mergeCell ref="E16:G16"/>
    <mergeCell ref="Q16:S16"/>
    <mergeCell ref="D17:I17"/>
    <mergeCell ref="E18:G18"/>
    <mergeCell ref="Q18:S18"/>
    <mergeCell ref="E14:G14"/>
    <mergeCell ref="Q14:S14"/>
    <mergeCell ref="L1:N1"/>
    <mergeCell ref="O1:S1"/>
    <mergeCell ref="L2:N3"/>
    <mergeCell ref="O2:S2"/>
    <mergeCell ref="O3:S3"/>
    <mergeCell ref="L5:S5"/>
    <mergeCell ref="A7:S7"/>
    <mergeCell ref="B9:S9"/>
    <mergeCell ref="H11:J11"/>
    <mergeCell ref="Q11:S11"/>
    <mergeCell ref="A12:S12"/>
  </mergeCells>
  <phoneticPr fontId="9"/>
  <dataValidations count="3">
    <dataValidation type="list" allowBlank="1" showInputMessage="1" showErrorMessage="1" sqref="L15" xr:uid="{FFC93A7A-8D4A-43FD-B92D-202F742E87DF}">
      <formula1>"4,5,6,7,8,9,10,11,12,1,2,3"</formula1>
    </dataValidation>
    <dataValidation type="list" showInputMessage="1" showErrorMessage="1" sqref="O3" xr:uid="{760FE678-8BCC-49FB-8130-5CB970E0EE32}">
      <formula1>"　□製造販売後臨床試験,　■製造販売後臨床試験"</formula1>
    </dataValidation>
    <dataValidation type="list" showInputMessage="1" showErrorMessage="1" sqref="O2" xr:uid="{8F0CDB2D-D991-4C62-ACCF-FCB87DC8EA6D}">
      <formula1>"　□治験,　■治験"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2105E-81C0-4D4F-9584-49EEF2129335}">
  <sheetPr>
    <tabColor theme="8" tint="0.79998168889431442"/>
  </sheetPr>
  <dimension ref="A1:T273"/>
  <sheetViews>
    <sheetView zoomScaleNormal="100" zoomScaleSheetLayoutView="100" workbookViewId="0">
      <pane ySplit="1" topLeftCell="A2" activePane="bottomLeft" state="frozen"/>
      <selection activeCell="M1" sqref="M1:Q1"/>
      <selection pane="bottomLeft" activeCell="O1" sqref="O1:S1"/>
    </sheetView>
  </sheetViews>
  <sheetFormatPr defaultRowHeight="17.100000000000001" customHeight="1" x14ac:dyDescent="0.4"/>
  <cols>
    <col min="1" max="1" width="19" style="1" customWidth="1"/>
    <col min="2" max="2" width="4.75" style="1" customWidth="1"/>
    <col min="3" max="3" width="4" style="1" customWidth="1"/>
    <col min="4" max="4" width="4.5" style="1" customWidth="1"/>
    <col min="5" max="16" width="4" style="1" customWidth="1"/>
    <col min="17" max="19" width="4.5" style="1" customWidth="1"/>
    <col min="20" max="16384" width="9" style="1"/>
  </cols>
  <sheetData>
    <row r="1" spans="1:20" ht="15" customHeight="1" x14ac:dyDescent="0.4">
      <c r="A1" s="82" t="s">
        <v>87</v>
      </c>
      <c r="B1" s="283"/>
      <c r="C1" s="283"/>
      <c r="D1" s="283"/>
      <c r="E1" s="283"/>
      <c r="F1" s="283"/>
      <c r="G1" s="283"/>
      <c r="H1" s="283"/>
      <c r="I1" s="283"/>
      <c r="L1" s="185" t="s">
        <v>70</v>
      </c>
      <c r="M1" s="186"/>
      <c r="N1" s="187"/>
      <c r="O1" s="188"/>
      <c r="P1" s="189"/>
      <c r="Q1" s="189"/>
      <c r="R1" s="189"/>
      <c r="S1" s="190"/>
    </row>
    <row r="2" spans="1:20" ht="15" customHeight="1" x14ac:dyDescent="0.4">
      <c r="A2" s="84" t="s">
        <v>241</v>
      </c>
      <c r="L2" s="191" t="s">
        <v>68</v>
      </c>
      <c r="M2" s="192"/>
      <c r="N2" s="193"/>
      <c r="O2" s="197" t="s">
        <v>67</v>
      </c>
      <c r="P2" s="198"/>
      <c r="Q2" s="198"/>
      <c r="R2" s="198"/>
      <c r="S2" s="199"/>
    </row>
    <row r="3" spans="1:20" ht="15" customHeight="1" x14ac:dyDescent="0.4">
      <c r="L3" s="194"/>
      <c r="M3" s="195"/>
      <c r="N3" s="196"/>
      <c r="O3" s="200" t="s">
        <v>66</v>
      </c>
      <c r="P3" s="201"/>
      <c r="Q3" s="201"/>
      <c r="R3" s="201"/>
      <c r="S3" s="202"/>
    </row>
    <row r="4" spans="1:20" ht="9.75" customHeight="1" x14ac:dyDescent="0.4">
      <c r="M4" s="40"/>
      <c r="N4" s="40"/>
      <c r="O4" s="40"/>
      <c r="P4" s="82"/>
      <c r="Q4" s="82"/>
      <c r="R4" s="82"/>
    </row>
    <row r="5" spans="1:20" ht="17.100000000000001" customHeight="1" x14ac:dyDescent="0.4">
      <c r="L5" s="203" t="s">
        <v>65</v>
      </c>
      <c r="M5" s="203"/>
      <c r="N5" s="203"/>
      <c r="O5" s="203"/>
      <c r="P5" s="203"/>
      <c r="Q5" s="203"/>
      <c r="R5" s="203"/>
      <c r="S5" s="203"/>
      <c r="T5" s="80"/>
    </row>
    <row r="7" spans="1:20" ht="19.5" customHeight="1" x14ac:dyDescent="0.4">
      <c r="A7" s="204" t="s">
        <v>242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</row>
    <row r="8" spans="1:20" ht="12" customHeight="1" x14ac:dyDescent="0.4">
      <c r="J8" s="1" t="s">
        <v>63</v>
      </c>
    </row>
    <row r="9" spans="1:20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</row>
    <row r="10" spans="1:20" s="2" customFormat="1" ht="7.5" customHeight="1" x14ac:dyDescent="0.4"/>
    <row r="11" spans="1:20" s="2" customFormat="1" ht="17.100000000000001" customHeight="1" x14ac:dyDescent="0.4">
      <c r="A11" s="2" t="s">
        <v>61</v>
      </c>
      <c r="Q11" s="249" t="s">
        <v>60</v>
      </c>
      <c r="R11" s="266"/>
      <c r="S11" s="266"/>
    </row>
    <row r="12" spans="1:20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220"/>
      <c r="S12" s="221"/>
    </row>
    <row r="13" spans="1:20" s="2" customFormat="1" ht="18" customHeight="1" x14ac:dyDescent="0.4">
      <c r="A13" s="39" t="s">
        <v>243</v>
      </c>
      <c r="B13" s="60" t="s">
        <v>244</v>
      </c>
      <c r="C13" s="121"/>
      <c r="D13" s="121"/>
      <c r="E13" s="58"/>
      <c r="F13" s="58"/>
      <c r="G13" s="149"/>
      <c r="H13" s="149"/>
      <c r="I13" s="58"/>
      <c r="J13" s="58"/>
      <c r="K13" s="58"/>
      <c r="L13" s="58"/>
      <c r="M13" s="58"/>
      <c r="N13" s="58"/>
      <c r="O13" s="58"/>
      <c r="P13" s="59"/>
      <c r="R13" s="62" t="s">
        <v>56</v>
      </c>
      <c r="S13" s="42"/>
    </row>
    <row r="14" spans="1:20" s="2" customFormat="1" ht="18" customHeight="1" x14ac:dyDescent="0.4">
      <c r="A14" s="39" t="s">
        <v>245</v>
      </c>
      <c r="B14" s="38"/>
      <c r="D14" s="323">
        <v>400</v>
      </c>
      <c r="E14" s="323"/>
      <c r="F14" s="88" t="s">
        <v>30</v>
      </c>
      <c r="G14" s="9" t="s">
        <v>36</v>
      </c>
      <c r="H14" s="160"/>
      <c r="I14" s="2" t="s">
        <v>161</v>
      </c>
      <c r="J14" s="9" t="s">
        <v>29</v>
      </c>
      <c r="K14" s="324">
        <v>5000</v>
      </c>
      <c r="L14" s="324"/>
      <c r="M14" s="179" t="s">
        <v>246</v>
      </c>
      <c r="N14" s="179"/>
      <c r="O14" s="179" t="s">
        <v>48</v>
      </c>
      <c r="P14" s="49"/>
      <c r="Q14" s="216">
        <f>IF(H14="",0,(D14*H14+K14)*1.1)</f>
        <v>0</v>
      </c>
      <c r="R14" s="217"/>
      <c r="S14" s="218"/>
    </row>
    <row r="15" spans="1:20" s="2" customFormat="1" ht="18" customHeight="1" x14ac:dyDescent="0.4">
      <c r="A15" s="325" t="s">
        <v>247</v>
      </c>
      <c r="B15" s="60" t="s">
        <v>248</v>
      </c>
      <c r="C15" s="121"/>
      <c r="D15" s="121"/>
      <c r="E15" s="58"/>
      <c r="F15" s="149"/>
      <c r="G15" s="149"/>
      <c r="H15" s="58"/>
      <c r="I15" s="58"/>
      <c r="J15" s="58"/>
      <c r="K15" s="58"/>
      <c r="L15" s="58"/>
      <c r="M15" s="58"/>
      <c r="N15" s="58"/>
      <c r="O15" s="58"/>
      <c r="P15" s="59"/>
      <c r="Q15" s="58"/>
      <c r="R15" s="57" t="s">
        <v>53</v>
      </c>
      <c r="S15" s="69"/>
    </row>
    <row r="16" spans="1:20" s="2" customFormat="1" ht="18" customHeight="1" x14ac:dyDescent="0.4">
      <c r="A16" s="39" t="s">
        <v>249</v>
      </c>
      <c r="B16" s="53"/>
      <c r="C16" s="50"/>
      <c r="D16" s="310">
        <v>8000</v>
      </c>
      <c r="E16" s="310"/>
      <c r="F16" s="52" t="s">
        <v>30</v>
      </c>
      <c r="G16" s="51" t="s">
        <v>36</v>
      </c>
      <c r="H16" s="331"/>
      <c r="I16" s="92" t="s">
        <v>250</v>
      </c>
      <c r="J16" s="50"/>
      <c r="K16" s="180"/>
      <c r="L16" s="326" t="s">
        <v>125</v>
      </c>
      <c r="M16" s="180" t="s">
        <v>48</v>
      </c>
      <c r="N16" s="50"/>
      <c r="O16" s="50"/>
      <c r="P16" s="49"/>
      <c r="Q16" s="239">
        <f>D16*H16*1.1</f>
        <v>0</v>
      </c>
      <c r="R16" s="241"/>
      <c r="S16" s="242"/>
    </row>
    <row r="17" spans="1:19" s="2" customFormat="1" ht="18" customHeight="1" x14ac:dyDescent="0.4">
      <c r="A17" s="39" t="s">
        <v>251</v>
      </c>
      <c r="B17" s="44" t="s">
        <v>252</v>
      </c>
      <c r="C17" s="82"/>
      <c r="D17" s="82"/>
      <c r="G17" s="157"/>
      <c r="H17" s="157"/>
      <c r="P17" s="36"/>
      <c r="R17" s="62" t="s">
        <v>49</v>
      </c>
      <c r="S17" s="42"/>
    </row>
    <row r="18" spans="1:19" s="2" customFormat="1" ht="18" customHeight="1" x14ac:dyDescent="0.4">
      <c r="A18" s="39"/>
      <c r="B18" s="38"/>
      <c r="D18" s="323">
        <v>400</v>
      </c>
      <c r="E18" s="323"/>
      <c r="F18" s="88" t="s">
        <v>30</v>
      </c>
      <c r="G18" s="9" t="s">
        <v>36</v>
      </c>
      <c r="H18" s="160"/>
      <c r="I18" s="2" t="s">
        <v>161</v>
      </c>
      <c r="J18" s="9" t="s">
        <v>29</v>
      </c>
      <c r="K18" s="324">
        <v>5000</v>
      </c>
      <c r="L18" s="324"/>
      <c r="M18" s="179" t="s">
        <v>246</v>
      </c>
      <c r="N18" s="179"/>
      <c r="O18" s="179" t="s">
        <v>48</v>
      </c>
      <c r="P18" s="49"/>
      <c r="Q18" s="216">
        <f>IF(H18="",0,(D18*H18+K18)*1.1)</f>
        <v>0</v>
      </c>
      <c r="R18" s="217"/>
      <c r="S18" s="218"/>
    </row>
    <row r="19" spans="1:19" s="2" customFormat="1" ht="18" customHeight="1" x14ac:dyDescent="0.4">
      <c r="A19" s="325" t="s">
        <v>253</v>
      </c>
      <c r="B19" s="60" t="s">
        <v>254</v>
      </c>
      <c r="C19" s="121"/>
      <c r="D19" s="121"/>
      <c r="E19" s="58"/>
      <c r="F19" s="149"/>
      <c r="G19" s="149"/>
      <c r="H19" s="58"/>
      <c r="I19" s="58"/>
      <c r="J19" s="58"/>
      <c r="K19" s="58"/>
      <c r="L19" s="58"/>
      <c r="M19" s="58"/>
      <c r="N19" s="58"/>
      <c r="O19" s="58"/>
      <c r="P19" s="59"/>
      <c r="Q19" s="58"/>
      <c r="R19" s="57" t="s">
        <v>45</v>
      </c>
      <c r="S19" s="69"/>
    </row>
    <row r="20" spans="1:19" s="2" customFormat="1" ht="18" customHeight="1" x14ac:dyDescent="0.4">
      <c r="A20" s="327" t="s">
        <v>255</v>
      </c>
      <c r="B20" s="53"/>
      <c r="C20" s="50"/>
      <c r="D20" s="310">
        <v>5000</v>
      </c>
      <c r="E20" s="328"/>
      <c r="F20" s="52" t="s">
        <v>30</v>
      </c>
      <c r="G20" s="51" t="s">
        <v>36</v>
      </c>
      <c r="H20" s="160"/>
      <c r="I20" s="2" t="s">
        <v>256</v>
      </c>
      <c r="K20" s="89"/>
      <c r="L20" s="9" t="s">
        <v>125</v>
      </c>
      <c r="M20" s="179" t="s">
        <v>48</v>
      </c>
      <c r="P20" s="49"/>
      <c r="Q20" s="239">
        <f>D20*H20*1.1</f>
        <v>0</v>
      </c>
      <c r="R20" s="241"/>
      <c r="S20" s="242"/>
    </row>
    <row r="21" spans="1:19" s="2" customFormat="1" ht="18" customHeight="1" x14ac:dyDescent="0.4">
      <c r="A21" s="61" t="s">
        <v>47</v>
      </c>
      <c r="B21" s="60" t="s">
        <v>257</v>
      </c>
      <c r="C21" s="121"/>
      <c r="D21" s="121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P21" s="59"/>
      <c r="Q21" s="58"/>
      <c r="R21" s="57" t="s">
        <v>43</v>
      </c>
      <c r="S21" s="56"/>
    </row>
    <row r="22" spans="1:19" s="2" customFormat="1" ht="18" customHeight="1" x14ac:dyDescent="0.4">
      <c r="A22" s="54"/>
      <c r="B22" s="53"/>
      <c r="C22" s="50"/>
      <c r="D22" s="276">
        <f>Q14+Q16+Q18+Q20</f>
        <v>0</v>
      </c>
      <c r="E22" s="276"/>
      <c r="F22" s="52" t="s">
        <v>30</v>
      </c>
      <c r="G22" s="51" t="s">
        <v>36</v>
      </c>
      <c r="H22" s="180" t="s">
        <v>44</v>
      </c>
      <c r="I22" s="180"/>
      <c r="J22" s="50"/>
      <c r="K22" s="50"/>
      <c r="L22" s="180"/>
      <c r="M22" s="50"/>
      <c r="N22" s="50"/>
      <c r="O22" s="50"/>
      <c r="P22" s="150"/>
      <c r="Q22" s="239">
        <f>D22*0.2</f>
        <v>0</v>
      </c>
      <c r="R22" s="241"/>
      <c r="S22" s="242"/>
    </row>
    <row r="23" spans="1:19" s="2" customFormat="1" ht="18" customHeight="1" x14ac:dyDescent="0.4">
      <c r="A23" s="48" t="s">
        <v>40</v>
      </c>
      <c r="B23" s="44"/>
      <c r="C23" s="82"/>
      <c r="D23" s="82"/>
      <c r="P23" s="36"/>
      <c r="R23" s="43" t="s">
        <v>38</v>
      </c>
      <c r="S23" s="42"/>
    </row>
    <row r="24" spans="1:19" s="2" customFormat="1" ht="18" customHeight="1" x14ac:dyDescent="0.4">
      <c r="A24" s="28"/>
      <c r="B24" s="34"/>
      <c r="C24" s="62" t="s">
        <v>258</v>
      </c>
      <c r="E24" s="62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2"/>
      <c r="Q24" s="257">
        <f>Q14+Q16+Q18+Q20+Q22</f>
        <v>0</v>
      </c>
      <c r="R24" s="258"/>
      <c r="S24" s="259"/>
    </row>
    <row r="25" spans="1:19" s="9" customFormat="1" ht="18" customHeight="1" x14ac:dyDescent="0.4">
      <c r="A25" s="219" t="s">
        <v>41</v>
      </c>
      <c r="B25" s="220"/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1"/>
    </row>
    <row r="26" spans="1:19" s="2" customFormat="1" ht="18" customHeight="1" x14ac:dyDescent="0.4">
      <c r="A26" s="48" t="s">
        <v>40</v>
      </c>
      <c r="B26" s="60" t="s">
        <v>39</v>
      </c>
      <c r="C26" s="121"/>
      <c r="D26" s="121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9"/>
      <c r="R26" s="43" t="s">
        <v>32</v>
      </c>
      <c r="S26" s="42"/>
    </row>
    <row r="27" spans="1:19" s="2" customFormat="1" ht="18" customHeight="1" x14ac:dyDescent="0.4">
      <c r="A27" s="28"/>
      <c r="B27" s="34"/>
      <c r="C27" s="137" t="str">
        <f>R23</f>
        <v>(f)</v>
      </c>
      <c r="D27" s="232">
        <f>Q24</f>
        <v>0</v>
      </c>
      <c r="E27" s="329"/>
      <c r="F27" s="47" t="s">
        <v>30</v>
      </c>
      <c r="G27" s="46" t="s">
        <v>36</v>
      </c>
      <c r="H27" s="178" t="s">
        <v>35</v>
      </c>
      <c r="K27" s="178"/>
      <c r="L27" s="178"/>
      <c r="M27" s="33"/>
      <c r="N27" s="33"/>
      <c r="O27" s="33"/>
      <c r="P27" s="32"/>
      <c r="Q27" s="257">
        <f>ROUNDUP(D27*0.3,0)</f>
        <v>0</v>
      </c>
      <c r="R27" s="258"/>
      <c r="S27" s="259"/>
    </row>
    <row r="28" spans="1:19" s="2" customFormat="1" ht="18" customHeight="1" x14ac:dyDescent="0.4">
      <c r="A28" s="219" t="s">
        <v>34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1"/>
    </row>
    <row r="29" spans="1:19" s="2" customFormat="1" ht="18" customHeight="1" x14ac:dyDescent="0.4">
      <c r="A29" s="151"/>
      <c r="B29" s="60" t="s">
        <v>33</v>
      </c>
      <c r="C29" s="121"/>
      <c r="D29" s="121"/>
      <c r="E29" s="152"/>
      <c r="F29" s="152"/>
      <c r="G29" s="152"/>
      <c r="H29" s="152"/>
      <c r="I29" s="152"/>
      <c r="J29" s="152"/>
      <c r="K29" s="152"/>
      <c r="L29" s="152"/>
      <c r="M29" s="152"/>
      <c r="N29" s="152"/>
      <c r="O29" s="152"/>
      <c r="P29" s="153"/>
      <c r="Q29" s="45"/>
      <c r="R29" s="45"/>
      <c r="S29" s="154"/>
    </row>
    <row r="30" spans="1:19" s="2" customFormat="1" ht="18" customHeight="1" x14ac:dyDescent="0.4">
      <c r="A30" s="39"/>
      <c r="B30" s="44"/>
      <c r="C30" s="330" t="str">
        <f>R26</f>
        <v>(g)</v>
      </c>
      <c r="D30" s="215">
        <f>Q24</f>
        <v>0</v>
      </c>
      <c r="E30" s="215"/>
      <c r="F30" s="9" t="s">
        <v>30</v>
      </c>
      <c r="G30" s="9" t="s">
        <v>29</v>
      </c>
      <c r="H30" s="9" t="s">
        <v>31</v>
      </c>
      <c r="I30" s="215">
        <f>Q27</f>
        <v>0</v>
      </c>
      <c r="J30" s="215"/>
      <c r="K30" s="2" t="s">
        <v>30</v>
      </c>
      <c r="P30" s="36"/>
      <c r="Q30" s="216">
        <f>D30+I30</f>
        <v>0</v>
      </c>
      <c r="R30" s="217"/>
      <c r="S30" s="218"/>
    </row>
    <row r="31" spans="1:19" s="2" customFormat="1" ht="15" customHeight="1" x14ac:dyDescent="0.4">
      <c r="A31" s="39"/>
      <c r="B31" s="38"/>
      <c r="P31" s="36"/>
      <c r="Q31" s="226" t="s">
        <v>27</v>
      </c>
      <c r="R31" s="227"/>
      <c r="S31" s="228"/>
    </row>
    <row r="32" spans="1:19" s="2" customFormat="1" ht="18" customHeight="1" x14ac:dyDescent="0.4">
      <c r="A32" s="28"/>
      <c r="B32" s="34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2"/>
      <c r="Q32" s="229">
        <f>ROUNDDOWN(Q30/110*10,0)</f>
        <v>0</v>
      </c>
      <c r="R32" s="230"/>
      <c r="S32" s="231"/>
    </row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  <row r="270" ht="18" customHeight="1" x14ac:dyDescent="0.4"/>
    <row r="271" ht="18" customHeight="1" x14ac:dyDescent="0.4"/>
    <row r="272" ht="18" customHeight="1" x14ac:dyDescent="0.4"/>
    <row r="273" ht="18" customHeight="1" x14ac:dyDescent="0.4"/>
  </sheetData>
  <mergeCells count="34">
    <mergeCell ref="A28:S28"/>
    <mergeCell ref="D30:E30"/>
    <mergeCell ref="I30:J30"/>
    <mergeCell ref="Q30:S30"/>
    <mergeCell ref="Q31:S31"/>
    <mergeCell ref="Q32:S32"/>
    <mergeCell ref="D22:E22"/>
    <mergeCell ref="Q22:S22"/>
    <mergeCell ref="Q24:S24"/>
    <mergeCell ref="A25:S25"/>
    <mergeCell ref="D27:E27"/>
    <mergeCell ref="Q27:S27"/>
    <mergeCell ref="D16:E16"/>
    <mergeCell ref="Q16:S16"/>
    <mergeCell ref="D18:E18"/>
    <mergeCell ref="K18:L18"/>
    <mergeCell ref="Q18:S18"/>
    <mergeCell ref="D20:E20"/>
    <mergeCell ref="Q20:S20"/>
    <mergeCell ref="L5:S5"/>
    <mergeCell ref="A7:S7"/>
    <mergeCell ref="B9:S9"/>
    <mergeCell ref="Q11:S11"/>
    <mergeCell ref="A12:S12"/>
    <mergeCell ref="D14:E14"/>
    <mergeCell ref="K14:L14"/>
    <mergeCell ref="Q14:S14"/>
    <mergeCell ref="B1:E1"/>
    <mergeCell ref="F1:I1"/>
    <mergeCell ref="L1:N1"/>
    <mergeCell ref="O1:S1"/>
    <mergeCell ref="L2:N3"/>
    <mergeCell ref="O2:S2"/>
    <mergeCell ref="O3:S3"/>
  </mergeCells>
  <phoneticPr fontId="9"/>
  <dataValidations count="5">
    <dataValidation type="whole" operator="greaterThanOrEqual" allowBlank="1" showInputMessage="1" showErrorMessage="1" sqref="H14 H18 H16 H20" xr:uid="{64102183-A163-494E-A9E4-2C8B7559D986}">
      <formula1>1</formula1>
    </dataValidation>
    <dataValidation type="list" allowBlank="1" showInputMessage="1" showErrorMessage="1" sqref="B1:E1" xr:uid="{F12FADFE-34EB-4983-9C6D-508197EA4CE5}">
      <formula1>"□ 新規申請,■ 新規申請"</formula1>
    </dataValidation>
    <dataValidation type="list" allowBlank="1" showInputMessage="1" showErrorMessage="1" sqref="F1:I1" xr:uid="{7E6B6578-0693-443B-B920-8DF67D581AEB}">
      <formula1>"□ 変更申請,■ 変更申請"</formula1>
    </dataValidation>
    <dataValidation type="list" showInputMessage="1" showErrorMessage="1" sqref="O2" xr:uid="{EF0DA79F-7F39-4E9F-AAC6-0E05D66C434B}">
      <formula1>"　□治験,　■治験"</formula1>
    </dataValidation>
    <dataValidation type="list" showInputMessage="1" showErrorMessage="1" sqref="O3" xr:uid="{826A6CB8-269E-4B85-B9F8-4C67A4D0B3B6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5AE7D-C0F3-4479-8DDC-B9B5F0765520}">
  <sheetPr>
    <tabColor theme="0" tint="-0.14999847407452621"/>
  </sheetPr>
  <dimension ref="A1:R267"/>
  <sheetViews>
    <sheetView zoomScaleNormal="100" zoomScaleSheetLayoutView="100" workbookViewId="0">
      <selection activeCell="M1" sqref="M1:Q1"/>
    </sheetView>
  </sheetViews>
  <sheetFormatPr defaultRowHeight="17.100000000000001" customHeight="1" x14ac:dyDescent="0.4"/>
  <cols>
    <col min="1" max="1" width="19" style="1" customWidth="1"/>
    <col min="2" max="2" width="11.5" style="1" customWidth="1"/>
    <col min="3" max="14" width="4" style="1" customWidth="1"/>
    <col min="15" max="17" width="4.5" style="1" customWidth="1"/>
    <col min="18" max="19" width="9" style="1"/>
    <col min="20" max="20" width="3.5" style="1" customWidth="1"/>
    <col min="21" max="16384" width="9" style="1"/>
  </cols>
  <sheetData>
    <row r="1" spans="1:18" ht="15" customHeight="1" x14ac:dyDescent="0.4">
      <c r="A1" s="82" t="s">
        <v>87</v>
      </c>
      <c r="B1" s="283"/>
      <c r="C1" s="283"/>
      <c r="D1" s="283"/>
      <c r="E1" s="283"/>
      <c r="F1" s="283"/>
      <c r="G1" s="283"/>
      <c r="J1" s="185" t="s">
        <v>70</v>
      </c>
      <c r="K1" s="186"/>
      <c r="L1" s="187"/>
      <c r="M1" s="188"/>
      <c r="N1" s="189"/>
      <c r="O1" s="189"/>
      <c r="P1" s="189"/>
      <c r="Q1" s="190"/>
    </row>
    <row r="2" spans="1:18" ht="15" customHeight="1" x14ac:dyDescent="0.4">
      <c r="A2" s="84" t="s">
        <v>180</v>
      </c>
      <c r="J2" s="191" t="s">
        <v>68</v>
      </c>
      <c r="K2" s="192"/>
      <c r="L2" s="193"/>
      <c r="M2" s="197" t="s">
        <v>67</v>
      </c>
      <c r="N2" s="198"/>
      <c r="O2" s="198"/>
      <c r="P2" s="198"/>
      <c r="Q2" s="199"/>
    </row>
    <row r="3" spans="1:18" ht="15" customHeight="1" x14ac:dyDescent="0.4">
      <c r="J3" s="194"/>
      <c r="K3" s="195"/>
      <c r="L3" s="196"/>
      <c r="M3" s="200" t="s">
        <v>66</v>
      </c>
      <c r="N3" s="201"/>
      <c r="O3" s="201"/>
      <c r="P3" s="201"/>
      <c r="Q3" s="202"/>
    </row>
    <row r="4" spans="1:18" ht="9.75" customHeight="1" x14ac:dyDescent="0.4">
      <c r="K4" s="40"/>
      <c r="L4" s="40"/>
      <c r="M4" s="40"/>
      <c r="N4" s="82"/>
      <c r="O4" s="82"/>
      <c r="P4" s="82"/>
    </row>
    <row r="5" spans="1:18" ht="17.100000000000001" customHeight="1" x14ac:dyDescent="0.4">
      <c r="J5" s="203" t="s">
        <v>65</v>
      </c>
      <c r="K5" s="203"/>
      <c r="L5" s="203"/>
      <c r="M5" s="203"/>
      <c r="N5" s="203"/>
      <c r="O5" s="203"/>
      <c r="P5" s="203"/>
      <c r="Q5" s="203"/>
      <c r="R5" s="80"/>
    </row>
    <row r="7" spans="1:18" ht="19.5" customHeight="1" x14ac:dyDescent="0.4">
      <c r="A7" s="204" t="s">
        <v>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</row>
    <row r="8" spans="1:18" ht="12" customHeight="1" x14ac:dyDescent="0.4">
      <c r="H8" s="1" t="s">
        <v>63</v>
      </c>
    </row>
    <row r="9" spans="1:18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</row>
    <row r="10" spans="1:18" s="2" customFormat="1" ht="7.5" customHeight="1" x14ac:dyDescent="0.4"/>
    <row r="11" spans="1:18" s="2" customFormat="1" ht="17.100000000000001" customHeight="1" x14ac:dyDescent="0.4">
      <c r="A11" s="2" t="s">
        <v>165</v>
      </c>
      <c r="O11" s="249" t="s">
        <v>60</v>
      </c>
      <c r="P11" s="266"/>
      <c r="Q11" s="266"/>
    </row>
    <row r="12" spans="1:18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1"/>
    </row>
    <row r="13" spans="1:18" s="2" customFormat="1" ht="18" customHeight="1" x14ac:dyDescent="0.4">
      <c r="A13" s="39" t="s">
        <v>181</v>
      </c>
      <c r="B13" s="60" t="s">
        <v>182</v>
      </c>
      <c r="C13" s="58"/>
      <c r="D13" s="58"/>
      <c r="E13" s="149"/>
      <c r="F13" s="149"/>
      <c r="G13" s="58"/>
      <c r="H13" s="58"/>
      <c r="I13" s="58"/>
      <c r="J13" s="58"/>
      <c r="K13" s="58"/>
      <c r="L13" s="58"/>
      <c r="M13" s="58"/>
      <c r="N13" s="59"/>
      <c r="P13" s="62" t="s">
        <v>56</v>
      </c>
      <c r="Q13" s="42"/>
    </row>
    <row r="14" spans="1:18" s="2" customFormat="1" ht="18" customHeight="1" x14ac:dyDescent="0.4">
      <c r="A14" s="39" t="s">
        <v>183</v>
      </c>
      <c r="B14" s="38"/>
      <c r="D14" s="306">
        <v>30000</v>
      </c>
      <c r="E14" s="306"/>
      <c r="F14" s="72" t="s">
        <v>30</v>
      </c>
      <c r="G14" s="9" t="s">
        <v>36</v>
      </c>
      <c r="H14" s="158"/>
      <c r="I14" s="2" t="s">
        <v>138</v>
      </c>
      <c r="J14" s="2" t="s">
        <v>125</v>
      </c>
      <c r="K14" s="254" t="s">
        <v>48</v>
      </c>
      <c r="L14" s="254"/>
      <c r="M14" s="254"/>
      <c r="N14" s="49"/>
      <c r="O14" s="313">
        <f>D14*H14*1.1</f>
        <v>0</v>
      </c>
      <c r="P14" s="217"/>
      <c r="Q14" s="218"/>
    </row>
    <row r="15" spans="1:18" s="2" customFormat="1" ht="18" customHeight="1" x14ac:dyDescent="0.4">
      <c r="A15" s="61" t="s">
        <v>82</v>
      </c>
      <c r="B15" s="60" t="s">
        <v>184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  <c r="O15" s="58"/>
      <c r="P15" s="57" t="s">
        <v>185</v>
      </c>
      <c r="Q15" s="56"/>
    </row>
    <row r="16" spans="1:18" s="2" customFormat="1" ht="18" customHeight="1" x14ac:dyDescent="0.4">
      <c r="A16" s="54"/>
      <c r="B16" s="53"/>
      <c r="C16" s="50"/>
      <c r="D16" s="276">
        <f>O14</f>
        <v>0</v>
      </c>
      <c r="E16" s="276"/>
      <c r="F16" s="52" t="s">
        <v>30</v>
      </c>
      <c r="G16" s="51" t="s">
        <v>36</v>
      </c>
      <c r="H16" s="269" t="s">
        <v>44</v>
      </c>
      <c r="I16" s="269"/>
      <c r="J16" s="269"/>
      <c r="K16" s="50"/>
      <c r="L16" s="50"/>
      <c r="M16" s="50"/>
      <c r="N16" s="150"/>
      <c r="O16" s="239">
        <f>D16*0.2</f>
        <v>0</v>
      </c>
      <c r="P16" s="241"/>
      <c r="Q16" s="242"/>
    </row>
    <row r="17" spans="1:17" s="2" customFormat="1" ht="18" customHeight="1" x14ac:dyDescent="0.4">
      <c r="A17" s="48" t="s">
        <v>40</v>
      </c>
      <c r="B17" s="44"/>
      <c r="N17" s="36"/>
      <c r="P17" s="43" t="s">
        <v>74</v>
      </c>
      <c r="Q17" s="42"/>
    </row>
    <row r="18" spans="1:17" s="2" customFormat="1" ht="18" customHeight="1" x14ac:dyDescent="0.4">
      <c r="A18" s="28"/>
      <c r="B18" s="34"/>
      <c r="D18" s="33" t="s">
        <v>76</v>
      </c>
      <c r="E18" s="33"/>
      <c r="F18" s="33"/>
      <c r="G18" s="33"/>
      <c r="H18" s="33"/>
      <c r="I18" s="33"/>
      <c r="J18" s="33"/>
      <c r="K18" s="33"/>
      <c r="L18" s="33"/>
      <c r="M18" s="33"/>
      <c r="N18" s="32"/>
      <c r="O18" s="257">
        <f>O14+O16</f>
        <v>0</v>
      </c>
      <c r="P18" s="258"/>
      <c r="Q18" s="259"/>
    </row>
    <row r="19" spans="1:17" s="9" customFormat="1" ht="18" customHeight="1" x14ac:dyDescent="0.4">
      <c r="A19" s="219" t="s">
        <v>41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1"/>
    </row>
    <row r="20" spans="1:17" s="2" customFormat="1" ht="18" customHeight="1" x14ac:dyDescent="0.4">
      <c r="A20" s="48" t="s">
        <v>40</v>
      </c>
      <c r="B20" s="60" t="s">
        <v>39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9"/>
      <c r="P20" s="43" t="s">
        <v>38</v>
      </c>
      <c r="Q20" s="42"/>
    </row>
    <row r="21" spans="1:17" s="2" customFormat="1" ht="18" customHeight="1" x14ac:dyDescent="0.4">
      <c r="A21" s="28"/>
      <c r="B21" s="34"/>
      <c r="C21" s="33" t="s">
        <v>43</v>
      </c>
      <c r="D21" s="232">
        <f>O18</f>
        <v>0</v>
      </c>
      <c r="E21" s="232"/>
      <c r="F21" s="47" t="s">
        <v>30</v>
      </c>
      <c r="G21" s="46" t="s">
        <v>36</v>
      </c>
      <c r="H21" s="233" t="s">
        <v>35</v>
      </c>
      <c r="I21" s="233"/>
      <c r="J21" s="233"/>
      <c r="K21" s="33"/>
      <c r="L21" s="33"/>
      <c r="M21" s="33"/>
      <c r="N21" s="32"/>
      <c r="O21" s="257">
        <f>ROUNDUP(D21*0.3,0)</f>
        <v>0</v>
      </c>
      <c r="P21" s="258"/>
      <c r="Q21" s="259"/>
    </row>
    <row r="22" spans="1:17" s="2" customFormat="1" ht="18" customHeight="1" x14ac:dyDescent="0.4">
      <c r="A22" s="219" t="s">
        <v>34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1"/>
    </row>
    <row r="23" spans="1:17" s="2" customFormat="1" ht="18" customHeight="1" x14ac:dyDescent="0.4">
      <c r="A23" s="151"/>
      <c r="B23" s="60" t="s">
        <v>33</v>
      </c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3"/>
      <c r="O23" s="45"/>
      <c r="P23" s="45"/>
      <c r="Q23" s="154"/>
    </row>
    <row r="24" spans="1:17" s="2" customFormat="1" ht="18" customHeight="1" x14ac:dyDescent="0.4">
      <c r="A24" s="39"/>
      <c r="B24" s="44"/>
      <c r="C24" s="2" t="s">
        <v>31</v>
      </c>
      <c r="D24" s="215">
        <f>O18</f>
        <v>0</v>
      </c>
      <c r="E24" s="215"/>
      <c r="F24" s="9" t="s">
        <v>30</v>
      </c>
      <c r="G24" s="9" t="s">
        <v>29</v>
      </c>
      <c r="H24" s="9" t="s">
        <v>28</v>
      </c>
      <c r="I24" s="215">
        <f>O21</f>
        <v>0</v>
      </c>
      <c r="J24" s="215"/>
      <c r="K24" s="2" t="s">
        <v>30</v>
      </c>
      <c r="N24" s="36"/>
      <c r="O24" s="216">
        <f>D24+I24</f>
        <v>0</v>
      </c>
      <c r="P24" s="217"/>
      <c r="Q24" s="218"/>
    </row>
    <row r="25" spans="1:17" s="2" customFormat="1" ht="15" customHeight="1" x14ac:dyDescent="0.4">
      <c r="A25" s="39"/>
      <c r="B25" s="38"/>
      <c r="N25" s="36"/>
      <c r="O25" s="226" t="s">
        <v>27</v>
      </c>
      <c r="P25" s="227"/>
      <c r="Q25" s="228"/>
    </row>
    <row r="26" spans="1:17" s="2" customFormat="1" ht="18" customHeight="1" x14ac:dyDescent="0.4">
      <c r="A26" s="28"/>
      <c r="B26" s="34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2"/>
      <c r="O26" s="229">
        <f>ROUNDDOWN(O24/110*10,0)</f>
        <v>0</v>
      </c>
      <c r="P26" s="230"/>
      <c r="Q26" s="231"/>
    </row>
    <row r="27" spans="1:17" ht="18" customHeight="1" x14ac:dyDescent="0.4"/>
    <row r="28" spans="1:17" ht="18" customHeight="1" x14ac:dyDescent="0.4"/>
    <row r="29" spans="1:17" ht="18" customHeight="1" x14ac:dyDescent="0.4"/>
    <row r="30" spans="1:17" ht="18" customHeight="1" x14ac:dyDescent="0.4"/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</sheetData>
  <mergeCells count="29">
    <mergeCell ref="O26:Q26"/>
    <mergeCell ref="D16:E16"/>
    <mergeCell ref="H16:J16"/>
    <mergeCell ref="O16:Q16"/>
    <mergeCell ref="O18:Q18"/>
    <mergeCell ref="A19:Q19"/>
    <mergeCell ref="D21:E21"/>
    <mergeCell ref="H21:J21"/>
    <mergeCell ref="O21:Q21"/>
    <mergeCell ref="A22:Q22"/>
    <mergeCell ref="D24:E24"/>
    <mergeCell ref="I24:J24"/>
    <mergeCell ref="O24:Q24"/>
    <mergeCell ref="O25:Q25"/>
    <mergeCell ref="D14:E14"/>
    <mergeCell ref="K14:M14"/>
    <mergeCell ref="O14:Q14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</mergeCells>
  <phoneticPr fontId="9"/>
  <dataValidations count="4">
    <dataValidation type="list" allowBlank="1" showInputMessage="1" showErrorMessage="1" sqref="B1:C1" xr:uid="{C12D80F0-C8BA-4608-B53C-2CB6CB40AE96}">
      <formula1>"□ 新規申請,■ 新規申請"</formula1>
    </dataValidation>
    <dataValidation type="list" allowBlank="1" showInputMessage="1" showErrorMessage="1" sqref="D1:G1" xr:uid="{2928DD17-8D43-482D-8222-F5976054A4A5}">
      <formula1>"□ 変更申請,■ 変更申請"</formula1>
    </dataValidation>
    <dataValidation type="list" showInputMessage="1" showErrorMessage="1" sqref="M2" xr:uid="{858AD6BE-E848-4B3A-AD56-425500B72B56}">
      <formula1>"　□治験,　■治験"</formula1>
    </dataValidation>
    <dataValidation type="list" showInputMessage="1" showErrorMessage="1" sqref="M3" xr:uid="{9ED1489B-E50A-49C4-8F7F-9BD1B741EDE6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8AED4-90C1-44C2-862C-E25D2290E212}">
  <sheetPr>
    <tabColor theme="0" tint="-0.14999847407452621"/>
  </sheetPr>
  <dimension ref="A1:AR249"/>
  <sheetViews>
    <sheetView view="pageBreakPreview" zoomScaleNormal="100" zoomScaleSheetLayoutView="100" workbookViewId="0">
      <pane ySplit="1" topLeftCell="A11" activePane="bottomLeft" state="frozen"/>
      <selection activeCell="M1" sqref="M1:Q1"/>
      <selection pane="bottomLeft" activeCell="M1" sqref="M1:Q1"/>
    </sheetView>
  </sheetViews>
  <sheetFormatPr defaultRowHeight="17.100000000000001" customHeight="1" x14ac:dyDescent="0.4"/>
  <cols>
    <col min="1" max="1" width="19" style="1" customWidth="1"/>
    <col min="2" max="16" width="4" style="1" customWidth="1"/>
    <col min="17" max="19" width="4.5" style="1" customWidth="1"/>
    <col min="20" max="20" width="19" style="1" customWidth="1"/>
    <col min="21" max="35" width="4" style="1" customWidth="1"/>
    <col min="36" max="38" width="4.5" style="1" customWidth="1"/>
    <col min="39" max="16384" width="9" style="1"/>
  </cols>
  <sheetData>
    <row r="1" spans="1:44" ht="15" customHeight="1" x14ac:dyDescent="0.4">
      <c r="A1" s="82" t="s">
        <v>186</v>
      </c>
      <c r="B1" s="94"/>
      <c r="C1" s="94"/>
      <c r="D1" s="94"/>
      <c r="E1" s="94"/>
      <c r="F1" s="94"/>
      <c r="G1" s="94"/>
      <c r="H1" s="94"/>
      <c r="I1" s="94"/>
      <c r="L1" s="185" t="s">
        <v>70</v>
      </c>
      <c r="M1" s="186"/>
      <c r="N1" s="187"/>
      <c r="O1" s="188"/>
      <c r="P1" s="189"/>
      <c r="Q1" s="189"/>
      <c r="R1" s="189"/>
      <c r="S1" s="190"/>
      <c r="T1" s="82" t="s">
        <v>186</v>
      </c>
      <c r="U1" s="94"/>
      <c r="V1" s="94"/>
      <c r="W1" s="94"/>
      <c r="X1" s="94"/>
      <c r="Y1" s="94"/>
      <c r="Z1" s="94"/>
      <c r="AA1" s="94"/>
      <c r="AB1" s="94"/>
      <c r="AE1" s="185" t="s">
        <v>70</v>
      </c>
      <c r="AF1" s="186"/>
      <c r="AG1" s="187"/>
      <c r="AH1" s="188"/>
      <c r="AI1" s="189"/>
      <c r="AJ1" s="189"/>
      <c r="AK1" s="189"/>
      <c r="AL1" s="190"/>
    </row>
    <row r="2" spans="1:44" ht="15" customHeight="1" x14ac:dyDescent="0.4">
      <c r="A2" s="84" t="s">
        <v>187</v>
      </c>
      <c r="L2" s="191" t="s">
        <v>68</v>
      </c>
      <c r="M2" s="192"/>
      <c r="N2" s="193"/>
      <c r="O2" s="197" t="s">
        <v>67</v>
      </c>
      <c r="P2" s="198"/>
      <c r="Q2" s="198"/>
      <c r="R2" s="198"/>
      <c r="S2" s="199"/>
      <c r="T2" s="84" t="s">
        <v>188</v>
      </c>
      <c r="AE2" s="191" t="s">
        <v>68</v>
      </c>
      <c r="AF2" s="192"/>
      <c r="AG2" s="193"/>
      <c r="AH2" s="197" t="s">
        <v>67</v>
      </c>
      <c r="AI2" s="198"/>
      <c r="AJ2" s="198"/>
      <c r="AK2" s="198"/>
      <c r="AL2" s="199"/>
    </row>
    <row r="3" spans="1:44" ht="15" customHeight="1" x14ac:dyDescent="0.4">
      <c r="L3" s="194"/>
      <c r="M3" s="195"/>
      <c r="N3" s="196"/>
      <c r="O3" s="200" t="s">
        <v>66</v>
      </c>
      <c r="P3" s="201"/>
      <c r="Q3" s="201"/>
      <c r="R3" s="201"/>
      <c r="S3" s="202"/>
      <c r="AE3" s="194"/>
      <c r="AF3" s="195"/>
      <c r="AG3" s="196"/>
      <c r="AH3" s="200" t="s">
        <v>66</v>
      </c>
      <c r="AI3" s="201"/>
      <c r="AJ3" s="201"/>
      <c r="AK3" s="201"/>
      <c r="AL3" s="202"/>
    </row>
    <row r="4" spans="1:44" ht="9.75" customHeight="1" x14ac:dyDescent="0.4">
      <c r="M4" s="40"/>
      <c r="N4" s="40"/>
      <c r="O4" s="40"/>
      <c r="P4" s="82"/>
      <c r="Q4" s="82"/>
      <c r="R4" s="82"/>
      <c r="AF4" s="40"/>
      <c r="AG4" s="40"/>
      <c r="AH4" s="40"/>
      <c r="AI4" s="82"/>
      <c r="AJ4" s="82"/>
      <c r="AK4" s="82"/>
    </row>
    <row r="5" spans="1:44" ht="17.100000000000001" customHeight="1" x14ac:dyDescent="0.4">
      <c r="L5" s="203" t="s">
        <v>65</v>
      </c>
      <c r="M5" s="203"/>
      <c r="N5" s="203"/>
      <c r="O5" s="203"/>
      <c r="P5" s="203"/>
      <c r="Q5" s="203"/>
      <c r="R5" s="203"/>
      <c r="S5" s="203"/>
      <c r="AE5" s="203" t="s">
        <v>65</v>
      </c>
      <c r="AF5" s="203"/>
      <c r="AG5" s="203"/>
      <c r="AH5" s="203"/>
      <c r="AI5" s="203"/>
      <c r="AJ5" s="203"/>
      <c r="AK5" s="203"/>
      <c r="AL5" s="203"/>
      <c r="AM5" s="80"/>
      <c r="AN5" s="80"/>
      <c r="AO5" s="80"/>
      <c r="AP5" s="80"/>
      <c r="AQ5" s="80"/>
      <c r="AR5" s="80"/>
    </row>
    <row r="7" spans="1:44" ht="19.5" customHeight="1" x14ac:dyDescent="0.4">
      <c r="A7" s="204" t="s">
        <v>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 t="s">
        <v>64</v>
      </c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</row>
    <row r="8" spans="1:44" ht="12" customHeight="1" x14ac:dyDescent="0.4">
      <c r="J8" s="1" t="s">
        <v>63</v>
      </c>
      <c r="AC8" s="1" t="s">
        <v>63</v>
      </c>
    </row>
    <row r="9" spans="1:44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33" t="s">
        <v>62</v>
      </c>
      <c r="U9" s="205"/>
      <c r="V9" s="205"/>
      <c r="W9" s="205"/>
      <c r="X9" s="205"/>
      <c r="Y9" s="205"/>
      <c r="Z9" s="205"/>
      <c r="AA9" s="205"/>
      <c r="AB9" s="205"/>
      <c r="AC9" s="205"/>
      <c r="AD9" s="205"/>
      <c r="AE9" s="205"/>
      <c r="AF9" s="205"/>
      <c r="AG9" s="205"/>
      <c r="AH9" s="205"/>
      <c r="AI9" s="205"/>
      <c r="AJ9" s="205"/>
      <c r="AK9" s="205"/>
      <c r="AL9" s="205"/>
    </row>
    <row r="10" spans="1:44" s="2" customFormat="1" ht="7.5" customHeight="1" x14ac:dyDescent="0.4"/>
    <row r="11" spans="1:44" s="2" customFormat="1" ht="17.100000000000001" customHeight="1" x14ac:dyDescent="0.4">
      <c r="A11" s="2" t="s">
        <v>96</v>
      </c>
      <c r="H11" s="314" t="s">
        <v>97</v>
      </c>
      <c r="I11" s="314"/>
      <c r="J11" s="314"/>
      <c r="K11" s="7"/>
      <c r="L11" s="7"/>
      <c r="Q11" s="207" t="s">
        <v>60</v>
      </c>
      <c r="R11" s="208"/>
      <c r="S11" s="208"/>
      <c r="T11" s="2" t="s">
        <v>96</v>
      </c>
      <c r="AA11" s="314" t="s">
        <v>118</v>
      </c>
      <c r="AB11" s="314"/>
      <c r="AC11" s="314"/>
      <c r="AD11" s="7"/>
      <c r="AE11" s="7"/>
      <c r="AJ11" s="207" t="s">
        <v>60</v>
      </c>
      <c r="AK11" s="208"/>
      <c r="AL11" s="208"/>
    </row>
    <row r="12" spans="1:44" s="9" customFormat="1" ht="18" customHeight="1" x14ac:dyDescent="0.4">
      <c r="A12" s="219" t="s">
        <v>59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20"/>
      <c r="R12" s="220"/>
      <c r="S12" s="221"/>
      <c r="T12" s="219" t="s">
        <v>59</v>
      </c>
      <c r="U12" s="210"/>
      <c r="V12" s="210"/>
      <c r="W12" s="210"/>
      <c r="X12" s="210"/>
      <c r="Y12" s="210"/>
      <c r="Z12" s="210"/>
      <c r="AA12" s="210"/>
      <c r="AB12" s="210"/>
      <c r="AC12" s="210"/>
      <c r="AD12" s="210"/>
      <c r="AE12" s="210"/>
      <c r="AF12" s="210"/>
      <c r="AG12" s="210"/>
      <c r="AH12" s="210"/>
      <c r="AI12" s="210"/>
      <c r="AJ12" s="220"/>
      <c r="AK12" s="220"/>
      <c r="AL12" s="221"/>
    </row>
    <row r="13" spans="1:44" s="2" customFormat="1" ht="18" customHeight="1" x14ac:dyDescent="0.4">
      <c r="A13" s="61" t="s">
        <v>119</v>
      </c>
      <c r="B13" s="60" t="s">
        <v>189</v>
      </c>
      <c r="C13" s="121"/>
      <c r="D13" s="121"/>
      <c r="E13" s="70"/>
      <c r="F13" s="70"/>
      <c r="G13" s="70"/>
      <c r="H13" s="70"/>
      <c r="I13" s="58"/>
      <c r="J13" s="58"/>
      <c r="K13" s="58"/>
      <c r="L13" s="58"/>
      <c r="M13" s="58"/>
      <c r="N13" s="58"/>
      <c r="O13" s="58"/>
      <c r="P13" s="59"/>
      <c r="Q13" s="58"/>
      <c r="R13" s="58" t="s">
        <v>56</v>
      </c>
      <c r="S13" s="69"/>
      <c r="T13" s="61" t="s">
        <v>119</v>
      </c>
      <c r="U13" s="60" t="s">
        <v>189</v>
      </c>
      <c r="V13" s="121"/>
      <c r="W13" s="121"/>
      <c r="X13" s="70"/>
      <c r="Y13" s="70"/>
      <c r="Z13" s="70"/>
      <c r="AA13" s="70"/>
      <c r="AB13" s="58"/>
      <c r="AC13" s="58"/>
      <c r="AD13" s="58"/>
      <c r="AE13" s="58"/>
      <c r="AF13" s="58"/>
      <c r="AG13" s="58"/>
      <c r="AH13" s="58"/>
      <c r="AI13" s="59"/>
      <c r="AJ13" s="58"/>
      <c r="AK13" s="58" t="s">
        <v>56</v>
      </c>
      <c r="AL13" s="69"/>
    </row>
    <row r="14" spans="1:44" s="2" customFormat="1" ht="18" customHeight="1" x14ac:dyDescent="0.4">
      <c r="A14" s="54" t="s">
        <v>103</v>
      </c>
      <c r="B14" s="53"/>
      <c r="C14" s="50"/>
      <c r="D14" s="50"/>
      <c r="E14" s="238">
        <v>150000</v>
      </c>
      <c r="F14" s="238"/>
      <c r="G14" s="52" t="s">
        <v>30</v>
      </c>
      <c r="H14" s="51" t="s">
        <v>36</v>
      </c>
      <c r="I14" s="124" t="s">
        <v>48</v>
      </c>
      <c r="J14" s="50"/>
      <c r="L14" s="50"/>
      <c r="M14" s="50"/>
      <c r="N14" s="50"/>
      <c r="O14" s="50"/>
      <c r="P14" s="125"/>
      <c r="Q14" s="239">
        <f>E14*1.1</f>
        <v>165000</v>
      </c>
      <c r="R14" s="239"/>
      <c r="S14" s="240"/>
      <c r="T14" s="54" t="s">
        <v>103</v>
      </c>
      <c r="U14" s="53"/>
      <c r="V14" s="50"/>
      <c r="W14" s="50"/>
      <c r="X14" s="238">
        <v>120000</v>
      </c>
      <c r="Y14" s="238"/>
      <c r="Z14" s="52" t="s">
        <v>30</v>
      </c>
      <c r="AA14" s="51" t="s">
        <v>36</v>
      </c>
      <c r="AB14" s="124" t="s">
        <v>48</v>
      </c>
      <c r="AC14" s="50"/>
      <c r="AD14" s="50"/>
      <c r="AE14" s="50"/>
      <c r="AG14" s="50"/>
      <c r="AH14" s="50"/>
      <c r="AI14" s="125"/>
      <c r="AJ14" s="239">
        <f>X14*1.1</f>
        <v>132000</v>
      </c>
      <c r="AK14" s="239"/>
      <c r="AL14" s="240"/>
    </row>
    <row r="15" spans="1:44" s="2" customFormat="1" ht="18" customHeight="1" x14ac:dyDescent="0.4">
      <c r="A15" s="61" t="s">
        <v>190</v>
      </c>
      <c r="B15" s="60" t="s">
        <v>191</v>
      </c>
      <c r="C15" s="121"/>
      <c r="D15" s="121"/>
      <c r="E15" s="70"/>
      <c r="F15" s="70"/>
      <c r="G15" s="70"/>
      <c r="H15" s="70"/>
      <c r="I15" s="58"/>
      <c r="J15" s="58"/>
      <c r="K15" s="58"/>
      <c r="L15" s="58"/>
      <c r="M15" s="58"/>
      <c r="N15" s="58"/>
      <c r="O15" s="58"/>
      <c r="P15" s="59"/>
      <c r="Q15" s="58"/>
      <c r="R15" s="58" t="s">
        <v>53</v>
      </c>
      <c r="S15" s="69"/>
      <c r="T15" s="61" t="s">
        <v>190</v>
      </c>
      <c r="U15" s="60" t="s">
        <v>191</v>
      </c>
      <c r="V15" s="121"/>
      <c r="W15" s="121"/>
      <c r="X15" s="70"/>
      <c r="Y15" s="70"/>
      <c r="Z15" s="70"/>
      <c r="AA15" s="70"/>
      <c r="AB15" s="58"/>
      <c r="AC15" s="58"/>
      <c r="AD15" s="58"/>
      <c r="AE15" s="58"/>
      <c r="AF15" s="58"/>
      <c r="AG15" s="58"/>
      <c r="AH15" s="58"/>
      <c r="AI15" s="59"/>
      <c r="AJ15" s="58"/>
      <c r="AK15" s="58" t="s">
        <v>53</v>
      </c>
      <c r="AL15" s="69"/>
    </row>
    <row r="16" spans="1:44" s="2" customFormat="1" ht="18" customHeight="1" x14ac:dyDescent="0.4">
      <c r="A16" s="54"/>
      <c r="B16" s="53"/>
      <c r="C16" s="50"/>
      <c r="D16" s="50"/>
      <c r="E16" s="238">
        <f>Q14</f>
        <v>165000</v>
      </c>
      <c r="F16" s="238"/>
      <c r="G16" s="52" t="s">
        <v>30</v>
      </c>
      <c r="H16" s="51" t="s">
        <v>36</v>
      </c>
      <c r="I16" s="124" t="s">
        <v>44</v>
      </c>
      <c r="J16" s="50"/>
      <c r="L16" s="50"/>
      <c r="M16" s="50"/>
      <c r="N16" s="50"/>
      <c r="O16" s="50"/>
      <c r="P16" s="125"/>
      <c r="Q16" s="239">
        <f>E16*0.2</f>
        <v>33000</v>
      </c>
      <c r="R16" s="239"/>
      <c r="S16" s="240"/>
      <c r="T16" s="54"/>
      <c r="U16" s="53"/>
      <c r="V16" s="50"/>
      <c r="W16" s="50"/>
      <c r="X16" s="238">
        <f>AJ14</f>
        <v>132000</v>
      </c>
      <c r="Y16" s="238"/>
      <c r="Z16" s="52" t="s">
        <v>30</v>
      </c>
      <c r="AA16" s="51" t="s">
        <v>36</v>
      </c>
      <c r="AB16" s="124" t="s">
        <v>44</v>
      </c>
      <c r="AD16" s="50"/>
      <c r="AE16" s="50"/>
      <c r="AF16" s="50"/>
      <c r="AG16" s="50"/>
      <c r="AH16" s="50"/>
      <c r="AI16" s="125"/>
      <c r="AJ16" s="239">
        <f>X16*0.2</f>
        <v>26400</v>
      </c>
      <c r="AK16" s="239"/>
      <c r="AL16" s="240"/>
    </row>
    <row r="17" spans="1:38" s="2" customFormat="1" ht="18" customHeight="1" x14ac:dyDescent="0.4">
      <c r="A17" s="48" t="s">
        <v>40</v>
      </c>
      <c r="B17" s="38"/>
      <c r="P17" s="36"/>
      <c r="R17" s="43" t="s">
        <v>74</v>
      </c>
      <c r="S17" s="42"/>
      <c r="T17" s="48" t="s">
        <v>40</v>
      </c>
      <c r="U17" s="38"/>
      <c r="AI17" s="36"/>
      <c r="AK17" s="43" t="s">
        <v>74</v>
      </c>
      <c r="AL17" s="42"/>
    </row>
    <row r="18" spans="1:38" s="2" customFormat="1" ht="18" customHeight="1" x14ac:dyDescent="0.4">
      <c r="A18" s="28"/>
      <c r="B18" s="34"/>
      <c r="E18" s="33" t="s">
        <v>76</v>
      </c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2"/>
      <c r="Q18" s="224">
        <f>Q14+Q16</f>
        <v>198000</v>
      </c>
      <c r="R18" s="224"/>
      <c r="S18" s="225"/>
      <c r="T18" s="28"/>
      <c r="U18" s="34"/>
      <c r="X18" s="33" t="s">
        <v>76</v>
      </c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2"/>
      <c r="AJ18" s="224">
        <f>AJ14+AJ16</f>
        <v>158400</v>
      </c>
      <c r="AK18" s="224"/>
      <c r="AL18" s="225"/>
    </row>
    <row r="19" spans="1:38" s="9" customFormat="1" ht="18" customHeight="1" x14ac:dyDescent="0.4">
      <c r="A19" s="219" t="s">
        <v>41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0"/>
      <c r="R19" s="220"/>
      <c r="S19" s="221"/>
      <c r="T19" s="219" t="s">
        <v>41</v>
      </c>
      <c r="U19" s="220"/>
      <c r="V19" s="220"/>
      <c r="W19" s="220"/>
      <c r="X19" s="220"/>
      <c r="Y19" s="220"/>
      <c r="Z19" s="220"/>
      <c r="AA19" s="220"/>
      <c r="AB19" s="220"/>
      <c r="AC19" s="220"/>
      <c r="AD19" s="220"/>
      <c r="AE19" s="220"/>
      <c r="AF19" s="220"/>
      <c r="AG19" s="220"/>
      <c r="AH19" s="220"/>
      <c r="AI19" s="220"/>
      <c r="AJ19" s="220"/>
      <c r="AK19" s="220"/>
      <c r="AL19" s="221"/>
    </row>
    <row r="20" spans="1:38" s="2" customFormat="1" ht="18" customHeight="1" x14ac:dyDescent="0.4">
      <c r="A20" s="48" t="s">
        <v>40</v>
      </c>
      <c r="B20" s="60" t="s">
        <v>39</v>
      </c>
      <c r="C20" s="121"/>
      <c r="D20" s="121"/>
      <c r="E20" s="58"/>
      <c r="F20" s="58"/>
      <c r="G20" s="58"/>
      <c r="H20" s="58"/>
      <c r="I20" s="58"/>
      <c r="J20" s="58"/>
      <c r="K20" s="58"/>
      <c r="L20" s="58"/>
      <c r="M20" s="58"/>
      <c r="N20" s="58"/>
      <c r="O20" s="58"/>
      <c r="P20" s="59"/>
      <c r="R20" s="43" t="s">
        <v>75</v>
      </c>
      <c r="S20" s="42"/>
      <c r="T20" s="48" t="s">
        <v>40</v>
      </c>
      <c r="U20" s="60" t="s">
        <v>39</v>
      </c>
      <c r="V20" s="121"/>
      <c r="W20" s="121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9"/>
      <c r="AK20" s="43" t="s">
        <v>75</v>
      </c>
      <c r="AL20" s="42"/>
    </row>
    <row r="21" spans="1:38" s="2" customFormat="1" ht="18" customHeight="1" x14ac:dyDescent="0.4">
      <c r="A21" s="28"/>
      <c r="B21" s="34"/>
      <c r="C21" s="33"/>
      <c r="D21" s="33" t="s">
        <v>192</v>
      </c>
      <c r="E21" s="232">
        <f>Q18</f>
        <v>198000</v>
      </c>
      <c r="F21" s="232"/>
      <c r="G21" s="137"/>
      <c r="H21" s="47" t="s">
        <v>30</v>
      </c>
      <c r="I21" s="46" t="s">
        <v>36</v>
      </c>
      <c r="J21" s="233" t="s">
        <v>35</v>
      </c>
      <c r="K21" s="233"/>
      <c r="L21" s="233"/>
      <c r="M21" s="33"/>
      <c r="N21" s="33"/>
      <c r="O21" s="33"/>
      <c r="P21" s="32"/>
      <c r="Q21" s="224">
        <f>ROUNDUP(E21*0.3,0)</f>
        <v>59400</v>
      </c>
      <c r="R21" s="224"/>
      <c r="S21" s="225"/>
      <c r="T21" s="28"/>
      <c r="U21" s="34"/>
      <c r="V21" s="33"/>
      <c r="W21" s="33" t="s">
        <v>192</v>
      </c>
      <c r="X21" s="232">
        <f>AJ18</f>
        <v>158400</v>
      </c>
      <c r="Y21" s="232"/>
      <c r="Z21" s="47" t="s">
        <v>30</v>
      </c>
      <c r="AA21" s="46" t="s">
        <v>36</v>
      </c>
      <c r="AB21" s="233" t="s">
        <v>35</v>
      </c>
      <c r="AC21" s="233"/>
      <c r="AD21" s="233"/>
      <c r="AF21" s="33"/>
      <c r="AG21" s="33"/>
      <c r="AH21" s="33"/>
      <c r="AI21" s="32"/>
      <c r="AJ21" s="224">
        <f>ROUNDUP(X21*0.3,0)</f>
        <v>47520</v>
      </c>
      <c r="AK21" s="224"/>
      <c r="AL21" s="225"/>
    </row>
    <row r="22" spans="1:38" s="2" customFormat="1" ht="18" customHeight="1" x14ac:dyDescent="0.4">
      <c r="A22" s="219" t="s">
        <v>34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0"/>
      <c r="R22" s="220"/>
      <c r="S22" s="221"/>
      <c r="T22" s="219" t="s">
        <v>34</v>
      </c>
      <c r="U22" s="220"/>
      <c r="V22" s="220"/>
      <c r="W22" s="220"/>
      <c r="X22" s="220"/>
      <c r="Y22" s="220"/>
      <c r="Z22" s="220"/>
      <c r="AA22" s="220"/>
      <c r="AB22" s="220"/>
      <c r="AC22" s="220"/>
      <c r="AD22" s="220"/>
      <c r="AE22" s="220"/>
      <c r="AF22" s="220"/>
      <c r="AG22" s="220"/>
      <c r="AH22" s="220"/>
      <c r="AI22" s="220"/>
      <c r="AJ22" s="220"/>
      <c r="AK22" s="220"/>
      <c r="AL22" s="221"/>
    </row>
    <row r="23" spans="1:38" s="2" customFormat="1" ht="18" customHeight="1" x14ac:dyDescent="0.4">
      <c r="A23" s="39"/>
      <c r="B23" s="60" t="s">
        <v>33</v>
      </c>
      <c r="C23" s="121"/>
      <c r="D23" s="121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P23" s="59"/>
      <c r="R23" s="41"/>
      <c r="S23" s="122"/>
      <c r="T23" s="39"/>
      <c r="U23" s="60" t="s">
        <v>33</v>
      </c>
      <c r="V23" s="121"/>
      <c r="W23" s="121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9"/>
      <c r="AK23" s="41"/>
      <c r="AL23" s="122"/>
    </row>
    <row r="24" spans="1:38" s="2" customFormat="1" ht="18" customHeight="1" x14ac:dyDescent="0.4">
      <c r="A24" s="39"/>
      <c r="B24" s="38"/>
      <c r="D24" s="2" t="s">
        <v>193</v>
      </c>
      <c r="E24" s="215">
        <f>Q18</f>
        <v>198000</v>
      </c>
      <c r="F24" s="215"/>
      <c r="G24" s="9" t="s">
        <v>30</v>
      </c>
      <c r="H24" s="9" t="s">
        <v>29</v>
      </c>
      <c r="I24" s="9" t="s">
        <v>194</v>
      </c>
      <c r="J24" s="215">
        <f>Q21</f>
        <v>59400</v>
      </c>
      <c r="K24" s="215"/>
      <c r="L24" s="2" t="s">
        <v>12</v>
      </c>
      <c r="M24" s="7"/>
      <c r="P24" s="36"/>
      <c r="Q24" s="236">
        <f>E24+J24</f>
        <v>257400</v>
      </c>
      <c r="R24" s="236"/>
      <c r="S24" s="237"/>
      <c r="T24" s="39"/>
      <c r="U24" s="38"/>
      <c r="W24" s="2" t="s">
        <v>193</v>
      </c>
      <c r="X24" s="215">
        <f>AJ18</f>
        <v>158400</v>
      </c>
      <c r="Y24" s="215"/>
      <c r="Z24" s="9" t="s">
        <v>30</v>
      </c>
      <c r="AA24" s="9" t="s">
        <v>29</v>
      </c>
      <c r="AB24" s="9" t="s">
        <v>194</v>
      </c>
      <c r="AC24" s="215">
        <f>AJ21</f>
        <v>47520</v>
      </c>
      <c r="AD24" s="215"/>
      <c r="AE24" s="2" t="s">
        <v>12</v>
      </c>
      <c r="AF24" s="7"/>
      <c r="AI24" s="36"/>
      <c r="AJ24" s="236">
        <f>X24+AC24</f>
        <v>205920</v>
      </c>
      <c r="AK24" s="236"/>
      <c r="AL24" s="237"/>
    </row>
    <row r="25" spans="1:38" s="2" customFormat="1" ht="15" customHeight="1" x14ac:dyDescent="0.4">
      <c r="A25" s="39"/>
      <c r="B25" s="38"/>
      <c r="P25" s="36"/>
      <c r="Q25" s="226" t="s">
        <v>27</v>
      </c>
      <c r="R25" s="227"/>
      <c r="S25" s="228"/>
      <c r="T25" s="39"/>
      <c r="U25" s="38"/>
      <c r="AI25" s="36"/>
      <c r="AJ25" s="226" t="s">
        <v>27</v>
      </c>
      <c r="AK25" s="227"/>
      <c r="AL25" s="228"/>
    </row>
    <row r="26" spans="1:38" s="2" customFormat="1" ht="18" customHeight="1" x14ac:dyDescent="0.4">
      <c r="A26" s="28"/>
      <c r="B26" s="34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2"/>
      <c r="Q26" s="229">
        <f>ROUNDDOWN(Q24/110*10,0)</f>
        <v>23400</v>
      </c>
      <c r="R26" s="230"/>
      <c r="S26" s="231"/>
      <c r="T26" s="28"/>
      <c r="U26" s="34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2"/>
      <c r="AJ26" s="229">
        <f>ROUNDDOWN(AJ24/110*10,0)</f>
        <v>18720</v>
      </c>
      <c r="AK26" s="230"/>
      <c r="AL26" s="231"/>
    </row>
    <row r="27" spans="1:38" ht="18" customHeight="1" x14ac:dyDescent="0.4"/>
    <row r="28" spans="1:38" ht="18" customHeight="1" x14ac:dyDescent="0.4"/>
    <row r="29" spans="1:38" ht="18" customHeight="1" x14ac:dyDescent="0.4"/>
    <row r="30" spans="1:38" ht="18" customHeight="1" x14ac:dyDescent="0.4"/>
    <row r="31" spans="1:38" ht="18" customHeight="1" x14ac:dyDescent="0.4"/>
    <row r="32" spans="1:38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</sheetData>
  <mergeCells count="52">
    <mergeCell ref="Q25:S25"/>
    <mergeCell ref="AJ25:AL25"/>
    <mergeCell ref="Q26:S26"/>
    <mergeCell ref="AJ26:AL26"/>
    <mergeCell ref="A22:S22"/>
    <mergeCell ref="T22:AL22"/>
    <mergeCell ref="E24:F24"/>
    <mergeCell ref="J24:K24"/>
    <mergeCell ref="Q24:S24"/>
    <mergeCell ref="X24:Y24"/>
    <mergeCell ref="AC24:AD24"/>
    <mergeCell ref="AJ24:AL24"/>
    <mergeCell ref="Q18:S18"/>
    <mergeCell ref="AJ18:AL18"/>
    <mergeCell ref="A19:S19"/>
    <mergeCell ref="T19:AL19"/>
    <mergeCell ref="E21:F21"/>
    <mergeCell ref="J21:L21"/>
    <mergeCell ref="Q21:S21"/>
    <mergeCell ref="X21:Y21"/>
    <mergeCell ref="AB21:AD21"/>
    <mergeCell ref="AJ21:AL21"/>
    <mergeCell ref="E14:F14"/>
    <mergeCell ref="Q14:S14"/>
    <mergeCell ref="X14:Y14"/>
    <mergeCell ref="AJ14:AL14"/>
    <mergeCell ref="E16:F16"/>
    <mergeCell ref="Q16:S16"/>
    <mergeCell ref="X16:Y16"/>
    <mergeCell ref="AJ16:AL16"/>
    <mergeCell ref="H11:J11"/>
    <mergeCell ref="Q11:S11"/>
    <mergeCell ref="AA11:AC11"/>
    <mergeCell ref="AJ11:AL11"/>
    <mergeCell ref="A12:S12"/>
    <mergeCell ref="T12:AL12"/>
    <mergeCell ref="L5:S5"/>
    <mergeCell ref="AE5:AL5"/>
    <mergeCell ref="A7:S7"/>
    <mergeCell ref="T7:AL7"/>
    <mergeCell ref="B9:S9"/>
    <mergeCell ref="U9:AL9"/>
    <mergeCell ref="L1:N1"/>
    <mergeCell ref="O1:S1"/>
    <mergeCell ref="AE1:AG1"/>
    <mergeCell ref="AH1:AL1"/>
    <mergeCell ref="L2:N3"/>
    <mergeCell ref="O2:S2"/>
    <mergeCell ref="AE2:AG3"/>
    <mergeCell ref="AH2:AL2"/>
    <mergeCell ref="O3:S3"/>
    <mergeCell ref="AH3:AL3"/>
  </mergeCells>
  <phoneticPr fontId="9"/>
  <dataValidations count="2">
    <dataValidation type="list" showInputMessage="1" showErrorMessage="1" sqref="O3 AH3" xr:uid="{D45A1182-63CB-41CC-9544-8B731DE7DCCA}">
      <formula1>"　□製造販売後臨床試験,　■製造販売後臨床試験"</formula1>
    </dataValidation>
    <dataValidation type="list" showInputMessage="1" showErrorMessage="1" sqref="O2 AH2" xr:uid="{8E79201F-475C-466F-97C2-7F6D8569C39F}">
      <formula1>"　□治験,　■治験"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2" manualBreakCount="2">
    <brk id="19" max="1048575" man="1"/>
    <brk id="38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95945-DB21-4433-B3F4-1C9D76969077}">
  <sheetPr>
    <tabColor theme="8" tint="0.79998168889431442"/>
  </sheetPr>
  <dimension ref="A1:R271"/>
  <sheetViews>
    <sheetView zoomScaleNormal="100" zoomScaleSheetLayoutView="100" workbookViewId="0">
      <selection activeCell="M1" sqref="M1:Q1"/>
    </sheetView>
  </sheetViews>
  <sheetFormatPr defaultRowHeight="17.100000000000001" customHeight="1" x14ac:dyDescent="0.4"/>
  <cols>
    <col min="1" max="1" width="19" style="1" customWidth="1"/>
    <col min="2" max="2" width="11.5" style="1" customWidth="1"/>
    <col min="3" max="14" width="4" style="1" customWidth="1"/>
    <col min="15" max="17" width="4.5" style="1" customWidth="1"/>
    <col min="18" max="19" width="9" style="1"/>
    <col min="20" max="20" width="3.5" style="1" customWidth="1"/>
    <col min="21" max="16384" width="9" style="1"/>
  </cols>
  <sheetData>
    <row r="1" spans="1:18" ht="15" customHeight="1" x14ac:dyDescent="0.4">
      <c r="A1" s="82" t="s">
        <v>87</v>
      </c>
      <c r="B1" s="283"/>
      <c r="C1" s="283"/>
      <c r="D1" s="283"/>
      <c r="E1" s="283"/>
      <c r="F1" s="283"/>
      <c r="G1" s="283"/>
      <c r="J1" s="185" t="s">
        <v>70</v>
      </c>
      <c r="K1" s="186"/>
      <c r="L1" s="187"/>
      <c r="M1" s="188"/>
      <c r="N1" s="189"/>
      <c r="O1" s="189"/>
      <c r="P1" s="189"/>
      <c r="Q1" s="190"/>
    </row>
    <row r="2" spans="1:18" ht="15" customHeight="1" x14ac:dyDescent="0.4">
      <c r="A2" s="84" t="s">
        <v>163</v>
      </c>
      <c r="J2" s="191" t="s">
        <v>68</v>
      </c>
      <c r="K2" s="192"/>
      <c r="L2" s="193"/>
      <c r="M2" s="197" t="s">
        <v>67</v>
      </c>
      <c r="N2" s="198"/>
      <c r="O2" s="198"/>
      <c r="P2" s="198"/>
      <c r="Q2" s="199"/>
    </row>
    <row r="3" spans="1:18" ht="15" customHeight="1" x14ac:dyDescent="0.4">
      <c r="J3" s="194"/>
      <c r="K3" s="195"/>
      <c r="L3" s="196"/>
      <c r="M3" s="200" t="s">
        <v>66</v>
      </c>
      <c r="N3" s="201"/>
      <c r="O3" s="201"/>
      <c r="P3" s="201"/>
      <c r="Q3" s="202"/>
    </row>
    <row r="4" spans="1:18" ht="9.75" customHeight="1" x14ac:dyDescent="0.4">
      <c r="K4" s="40"/>
      <c r="L4" s="40"/>
      <c r="M4" s="40"/>
      <c r="N4" s="82"/>
      <c r="O4" s="82"/>
      <c r="P4" s="82"/>
    </row>
    <row r="5" spans="1:18" ht="17.100000000000001" customHeight="1" x14ac:dyDescent="0.4">
      <c r="J5" s="203" t="s">
        <v>65</v>
      </c>
      <c r="K5" s="203"/>
      <c r="L5" s="203"/>
      <c r="M5" s="203"/>
      <c r="N5" s="203"/>
      <c r="O5" s="203"/>
      <c r="P5" s="203"/>
      <c r="Q5" s="203"/>
      <c r="R5" s="80"/>
    </row>
    <row r="7" spans="1:18" ht="19.5" customHeight="1" x14ac:dyDescent="0.4">
      <c r="A7" s="204" t="s">
        <v>164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</row>
    <row r="8" spans="1:18" ht="12" customHeight="1" x14ac:dyDescent="0.4">
      <c r="H8" s="1" t="s">
        <v>63</v>
      </c>
    </row>
    <row r="9" spans="1:18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</row>
    <row r="10" spans="1:18" s="2" customFormat="1" ht="7.5" customHeight="1" x14ac:dyDescent="0.4"/>
    <row r="11" spans="1:18" s="2" customFormat="1" ht="17.100000000000001" customHeight="1" x14ac:dyDescent="0.4">
      <c r="A11" s="2" t="s">
        <v>165</v>
      </c>
      <c r="O11" s="249" t="s">
        <v>60</v>
      </c>
      <c r="P11" s="266"/>
      <c r="Q11" s="266"/>
    </row>
    <row r="12" spans="1:18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1"/>
    </row>
    <row r="13" spans="1:18" s="2" customFormat="1" ht="18" customHeight="1" x14ac:dyDescent="0.4">
      <c r="A13" s="39" t="s">
        <v>166</v>
      </c>
      <c r="B13" s="60" t="s">
        <v>167</v>
      </c>
      <c r="C13" s="58"/>
      <c r="D13" s="58"/>
      <c r="E13" s="149"/>
      <c r="F13" s="149"/>
      <c r="G13" s="58"/>
      <c r="H13" s="58"/>
      <c r="I13" s="58"/>
      <c r="J13" s="58"/>
      <c r="K13" s="58"/>
      <c r="L13" s="58"/>
      <c r="M13" s="58"/>
      <c r="N13" s="59"/>
      <c r="P13" s="62" t="s">
        <v>56</v>
      </c>
      <c r="Q13" s="42"/>
    </row>
    <row r="14" spans="1:18" s="2" customFormat="1" ht="18" customHeight="1" x14ac:dyDescent="0.4">
      <c r="A14" s="39" t="s">
        <v>168</v>
      </c>
      <c r="B14" s="38"/>
      <c r="D14" s="306">
        <v>10000</v>
      </c>
      <c r="E14" s="306"/>
      <c r="F14" s="72" t="s">
        <v>30</v>
      </c>
      <c r="G14" s="9" t="s">
        <v>36</v>
      </c>
      <c r="H14" s="160"/>
      <c r="I14" s="2" t="s">
        <v>169</v>
      </c>
      <c r="J14" s="2" t="s">
        <v>125</v>
      </c>
      <c r="K14" s="254" t="s">
        <v>48</v>
      </c>
      <c r="L14" s="254"/>
      <c r="M14" s="254"/>
      <c r="N14" s="49"/>
      <c r="O14" s="313">
        <f>D14*H14*1.1</f>
        <v>0</v>
      </c>
      <c r="P14" s="217"/>
      <c r="Q14" s="218"/>
    </row>
    <row r="15" spans="1:18" s="2" customFormat="1" ht="18" customHeight="1" x14ac:dyDescent="0.4">
      <c r="A15" s="61" t="s">
        <v>170</v>
      </c>
      <c r="B15" s="60" t="s">
        <v>171</v>
      </c>
      <c r="C15" s="58"/>
      <c r="D15" s="149"/>
      <c r="E15" s="149"/>
      <c r="F15" s="58"/>
      <c r="G15" s="58"/>
      <c r="H15" s="58"/>
      <c r="I15" s="58"/>
      <c r="J15" s="58"/>
      <c r="K15" s="58"/>
      <c r="L15" s="58"/>
      <c r="M15" s="58"/>
      <c r="N15" s="59"/>
      <c r="O15" s="58"/>
      <c r="P15" s="155" t="s">
        <v>53</v>
      </c>
      <c r="Q15" s="69"/>
    </row>
    <row r="16" spans="1:18" s="2" customFormat="1" ht="18" customHeight="1" x14ac:dyDescent="0.4">
      <c r="A16" s="54"/>
      <c r="B16" s="53"/>
      <c r="C16" s="50"/>
      <c r="D16" s="310">
        <v>20000</v>
      </c>
      <c r="E16" s="310"/>
      <c r="F16" s="64" t="s">
        <v>30</v>
      </c>
      <c r="G16" s="9" t="s">
        <v>36</v>
      </c>
      <c r="H16" s="160"/>
      <c r="I16" s="2" t="s">
        <v>172</v>
      </c>
      <c r="J16" s="2" t="s">
        <v>125</v>
      </c>
      <c r="K16" s="254" t="s">
        <v>48</v>
      </c>
      <c r="L16" s="254"/>
      <c r="M16" s="254"/>
      <c r="N16" s="49"/>
      <c r="O16" s="315">
        <f>D16*H16*1.1</f>
        <v>0</v>
      </c>
      <c r="P16" s="241"/>
      <c r="Q16" s="242"/>
    </row>
    <row r="17" spans="1:17" s="2" customFormat="1" ht="18" customHeight="1" x14ac:dyDescent="0.4">
      <c r="A17" s="61" t="s">
        <v>173</v>
      </c>
      <c r="B17" s="60" t="s">
        <v>174</v>
      </c>
      <c r="C17" s="58"/>
      <c r="D17" s="149"/>
      <c r="E17" s="149"/>
      <c r="F17" s="58"/>
      <c r="G17" s="58"/>
      <c r="H17" s="58"/>
      <c r="I17" s="58"/>
      <c r="J17" s="58"/>
      <c r="K17" s="58"/>
      <c r="L17" s="58"/>
      <c r="M17" s="58"/>
      <c r="N17" s="59"/>
      <c r="O17" s="58"/>
      <c r="P17" s="155" t="s">
        <v>49</v>
      </c>
      <c r="Q17" s="69"/>
    </row>
    <row r="18" spans="1:17" s="2" customFormat="1" ht="18" customHeight="1" x14ac:dyDescent="0.4">
      <c r="A18" s="54" t="s">
        <v>175</v>
      </c>
      <c r="B18" s="53"/>
      <c r="C18" s="50"/>
      <c r="D18" s="316"/>
      <c r="E18" s="316"/>
      <c r="F18" s="64" t="s">
        <v>30</v>
      </c>
      <c r="G18" s="51" t="s">
        <v>36</v>
      </c>
      <c r="H18" s="269" t="s">
        <v>48</v>
      </c>
      <c r="I18" s="269"/>
      <c r="J18" s="269"/>
      <c r="L18" s="50"/>
      <c r="M18" s="50"/>
      <c r="N18" s="49"/>
      <c r="O18" s="315">
        <f>D18*1.1</f>
        <v>0</v>
      </c>
      <c r="P18" s="241"/>
      <c r="Q18" s="242"/>
    </row>
    <row r="19" spans="1:17" s="2" customFormat="1" ht="18" customHeight="1" x14ac:dyDescent="0.4">
      <c r="A19" s="61" t="s">
        <v>177</v>
      </c>
      <c r="B19" s="60" t="s">
        <v>178</v>
      </c>
      <c r="C19" s="58"/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9"/>
      <c r="O19" s="58"/>
      <c r="P19" s="57" t="s">
        <v>75</v>
      </c>
      <c r="Q19" s="56"/>
    </row>
    <row r="20" spans="1:17" s="2" customFormat="1" ht="18" customHeight="1" x14ac:dyDescent="0.4">
      <c r="A20" s="54"/>
      <c r="B20" s="53"/>
      <c r="C20" s="50"/>
      <c r="D20" s="276">
        <f>O14+O16+O18</f>
        <v>0</v>
      </c>
      <c r="E20" s="276"/>
      <c r="F20" s="52" t="s">
        <v>30</v>
      </c>
      <c r="G20" s="51" t="s">
        <v>36</v>
      </c>
      <c r="H20" s="269" t="s">
        <v>44</v>
      </c>
      <c r="I20" s="269"/>
      <c r="J20" s="269"/>
      <c r="K20" s="50"/>
      <c r="L20" s="50"/>
      <c r="M20" s="50"/>
      <c r="N20" s="150"/>
      <c r="O20" s="239">
        <f>D20*0.2</f>
        <v>0</v>
      </c>
      <c r="P20" s="241"/>
      <c r="Q20" s="242"/>
    </row>
    <row r="21" spans="1:17" s="2" customFormat="1" ht="18" customHeight="1" x14ac:dyDescent="0.4">
      <c r="A21" s="48" t="s">
        <v>40</v>
      </c>
      <c r="B21" s="44"/>
      <c r="N21" s="36"/>
      <c r="P21" s="43" t="s">
        <v>43</v>
      </c>
      <c r="Q21" s="42"/>
    </row>
    <row r="22" spans="1:17" s="2" customFormat="1" ht="18" customHeight="1" x14ac:dyDescent="0.4">
      <c r="A22" s="28"/>
      <c r="B22" s="34"/>
      <c r="D22" s="33" t="s">
        <v>179</v>
      </c>
      <c r="E22" s="33"/>
      <c r="F22" s="33"/>
      <c r="G22" s="33"/>
      <c r="H22" s="33"/>
      <c r="I22" s="33"/>
      <c r="J22" s="33"/>
      <c r="K22" s="33"/>
      <c r="L22" s="33"/>
      <c r="M22" s="33"/>
      <c r="N22" s="32"/>
      <c r="O22" s="257">
        <f>O14+O16+O18+O20</f>
        <v>0</v>
      </c>
      <c r="P22" s="258"/>
      <c r="Q22" s="259"/>
    </row>
    <row r="23" spans="1:17" s="9" customFormat="1" ht="18" customHeight="1" x14ac:dyDescent="0.4">
      <c r="A23" s="219" t="s">
        <v>41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1"/>
    </row>
    <row r="24" spans="1:17" s="2" customFormat="1" ht="18" customHeight="1" x14ac:dyDescent="0.4">
      <c r="A24" s="48" t="s">
        <v>40</v>
      </c>
      <c r="B24" s="60" t="s">
        <v>39</v>
      </c>
      <c r="C24" s="58"/>
      <c r="D24" s="58"/>
      <c r="E24" s="58"/>
      <c r="F24" s="58"/>
      <c r="G24" s="58"/>
      <c r="H24" s="58"/>
      <c r="I24" s="58"/>
      <c r="J24" s="58"/>
      <c r="K24" s="58"/>
      <c r="L24" s="58"/>
      <c r="M24" s="58"/>
      <c r="N24" s="59"/>
      <c r="P24" s="43" t="s">
        <v>38</v>
      </c>
      <c r="Q24" s="42"/>
    </row>
    <row r="25" spans="1:17" s="2" customFormat="1" ht="18" customHeight="1" x14ac:dyDescent="0.4">
      <c r="A25" s="28"/>
      <c r="B25" s="34"/>
      <c r="C25" s="33" t="s">
        <v>43</v>
      </c>
      <c r="D25" s="232">
        <f>O22</f>
        <v>0</v>
      </c>
      <c r="E25" s="232"/>
      <c r="F25" s="47" t="s">
        <v>30</v>
      </c>
      <c r="G25" s="46" t="s">
        <v>36</v>
      </c>
      <c r="H25" s="233" t="s">
        <v>35</v>
      </c>
      <c r="I25" s="233"/>
      <c r="J25" s="233"/>
      <c r="K25" s="33"/>
      <c r="L25" s="33"/>
      <c r="M25" s="33"/>
      <c r="N25" s="32"/>
      <c r="O25" s="257">
        <f>ROUNDUP(D25*0.3,0)</f>
        <v>0</v>
      </c>
      <c r="P25" s="258"/>
      <c r="Q25" s="259"/>
    </row>
    <row r="26" spans="1:17" s="2" customFormat="1" ht="18" customHeight="1" x14ac:dyDescent="0.4">
      <c r="A26" s="219" t="s">
        <v>34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1"/>
    </row>
    <row r="27" spans="1:17" s="2" customFormat="1" ht="18" customHeight="1" x14ac:dyDescent="0.4">
      <c r="A27" s="151"/>
      <c r="B27" s="60" t="s">
        <v>33</v>
      </c>
      <c r="C27" s="152"/>
      <c r="D27" s="152"/>
      <c r="E27" s="152"/>
      <c r="F27" s="152"/>
      <c r="G27" s="152"/>
      <c r="H27" s="152"/>
      <c r="I27" s="152"/>
      <c r="J27" s="152"/>
      <c r="K27" s="152"/>
      <c r="L27" s="152"/>
      <c r="M27" s="152"/>
      <c r="N27" s="153"/>
      <c r="O27" s="45"/>
      <c r="P27" s="45"/>
      <c r="Q27" s="154"/>
    </row>
    <row r="28" spans="1:17" s="2" customFormat="1" ht="18" customHeight="1" x14ac:dyDescent="0.4">
      <c r="A28" s="39"/>
      <c r="B28" s="44"/>
      <c r="C28" s="2" t="s">
        <v>31</v>
      </c>
      <c r="D28" s="215">
        <f>O22</f>
        <v>0</v>
      </c>
      <c r="E28" s="215"/>
      <c r="F28" s="9" t="s">
        <v>30</v>
      </c>
      <c r="G28" s="9" t="s">
        <v>29</v>
      </c>
      <c r="H28" s="9" t="s">
        <v>28</v>
      </c>
      <c r="I28" s="215">
        <f>O25</f>
        <v>0</v>
      </c>
      <c r="J28" s="215"/>
      <c r="K28" s="2" t="s">
        <v>30</v>
      </c>
      <c r="N28" s="36"/>
      <c r="O28" s="216">
        <f>D28+I28</f>
        <v>0</v>
      </c>
      <c r="P28" s="217"/>
      <c r="Q28" s="218"/>
    </row>
    <row r="29" spans="1:17" s="2" customFormat="1" ht="15" customHeight="1" x14ac:dyDescent="0.4">
      <c r="A29" s="39"/>
      <c r="B29" s="38"/>
      <c r="N29" s="36"/>
      <c r="O29" s="226" t="s">
        <v>27</v>
      </c>
      <c r="P29" s="227"/>
      <c r="Q29" s="228"/>
    </row>
    <row r="30" spans="1:17" s="2" customFormat="1" ht="18" customHeight="1" x14ac:dyDescent="0.4">
      <c r="A30" s="28"/>
      <c r="B30" s="34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2"/>
      <c r="O30" s="229">
        <f>ROUNDDOWN(O28/110*10,0)</f>
        <v>0</v>
      </c>
      <c r="P30" s="230"/>
      <c r="Q30" s="231"/>
    </row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  <row r="270" ht="18" customHeight="1" x14ac:dyDescent="0.4"/>
    <row r="271" ht="18" customHeight="1" x14ac:dyDescent="0.4"/>
  </sheetData>
  <mergeCells count="35">
    <mergeCell ref="D14:E14"/>
    <mergeCell ref="K14:M14"/>
    <mergeCell ref="O14:Q14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  <mergeCell ref="D16:E16"/>
    <mergeCell ref="K16:M16"/>
    <mergeCell ref="O16:Q16"/>
    <mergeCell ref="D18:E18"/>
    <mergeCell ref="H18:J18"/>
    <mergeCell ref="O18:Q18"/>
    <mergeCell ref="O30:Q30"/>
    <mergeCell ref="D20:E20"/>
    <mergeCell ref="H20:J20"/>
    <mergeCell ref="O20:Q20"/>
    <mergeCell ref="O22:Q22"/>
    <mergeCell ref="A23:Q23"/>
    <mergeCell ref="D25:E25"/>
    <mergeCell ref="H25:J25"/>
    <mergeCell ref="O25:Q25"/>
    <mergeCell ref="A26:Q26"/>
    <mergeCell ref="D28:E28"/>
    <mergeCell ref="I28:J28"/>
    <mergeCell ref="O28:Q28"/>
    <mergeCell ref="O29:Q29"/>
  </mergeCells>
  <phoneticPr fontId="9"/>
  <dataValidations count="4">
    <dataValidation type="list" showInputMessage="1" showErrorMessage="1" sqref="M3" xr:uid="{31BDF1C8-A67C-4B60-873F-D369352B82D3}">
      <formula1>"　□製造販売後臨床試験,　■製造販売後臨床試験"</formula1>
    </dataValidation>
    <dataValidation type="list" showInputMessage="1" showErrorMessage="1" sqref="M2" xr:uid="{E59354D9-0733-4CC9-8CCE-80F2D64C35DE}">
      <formula1>"　□治験,　■治験"</formula1>
    </dataValidation>
    <dataValidation type="list" allowBlank="1" showInputMessage="1" showErrorMessage="1" sqref="D1:G1" xr:uid="{9AC2116A-8F7D-4F48-9BDE-981FB0453369}">
      <formula1>"□ 変更申請,■ 変更申請"</formula1>
    </dataValidation>
    <dataValidation type="list" allowBlank="1" showInputMessage="1" showErrorMessage="1" sqref="B1:C1" xr:uid="{14F59AB7-BE9F-4BB8-ADDF-1D569F9AE3FC}">
      <formula1>"□ 新規申請,■ 新規申請"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919035-8D97-497D-87CA-274FB0131552}">
  <sheetPr>
    <tabColor theme="8" tint="0.79998168889431442"/>
  </sheetPr>
  <dimension ref="A1:R268"/>
  <sheetViews>
    <sheetView zoomScaleNormal="100" zoomScaleSheetLayoutView="100" workbookViewId="0">
      <selection activeCell="M1" sqref="M1:Q1"/>
    </sheetView>
  </sheetViews>
  <sheetFormatPr defaultRowHeight="17.100000000000001" customHeight="1" x14ac:dyDescent="0.4"/>
  <cols>
    <col min="1" max="1" width="19" style="1" customWidth="1"/>
    <col min="2" max="2" width="11.5" style="1" customWidth="1"/>
    <col min="3" max="14" width="4" style="1" customWidth="1"/>
    <col min="15" max="17" width="4.5" style="1" customWidth="1"/>
    <col min="18" max="19" width="9" style="1"/>
    <col min="20" max="20" width="3.5" style="1" customWidth="1"/>
    <col min="21" max="16384" width="9" style="1"/>
  </cols>
  <sheetData>
    <row r="1" spans="1:18" ht="15" customHeight="1" x14ac:dyDescent="0.4">
      <c r="A1" s="82" t="s">
        <v>87</v>
      </c>
      <c r="B1" s="283"/>
      <c r="C1" s="283"/>
      <c r="D1" s="283"/>
      <c r="E1" s="283"/>
      <c r="F1" s="283"/>
      <c r="G1" s="283"/>
      <c r="J1" s="185" t="s">
        <v>70</v>
      </c>
      <c r="K1" s="186"/>
      <c r="L1" s="187"/>
      <c r="M1" s="188"/>
      <c r="N1" s="189"/>
      <c r="O1" s="189"/>
      <c r="P1" s="189"/>
      <c r="Q1" s="190"/>
    </row>
    <row r="2" spans="1:18" ht="15" customHeight="1" x14ac:dyDescent="0.4">
      <c r="A2" s="84" t="s">
        <v>163</v>
      </c>
      <c r="J2" s="191" t="s">
        <v>68</v>
      </c>
      <c r="K2" s="192"/>
      <c r="L2" s="193"/>
      <c r="M2" s="197" t="s">
        <v>67</v>
      </c>
      <c r="N2" s="198"/>
      <c r="O2" s="198"/>
      <c r="P2" s="198"/>
      <c r="Q2" s="199"/>
    </row>
    <row r="3" spans="1:18" ht="15" customHeight="1" x14ac:dyDescent="0.4">
      <c r="J3" s="194"/>
      <c r="K3" s="195"/>
      <c r="L3" s="196"/>
      <c r="M3" s="200" t="s">
        <v>66</v>
      </c>
      <c r="N3" s="201"/>
      <c r="O3" s="201"/>
      <c r="P3" s="201"/>
      <c r="Q3" s="202"/>
    </row>
    <row r="4" spans="1:18" ht="9.75" customHeight="1" x14ac:dyDescent="0.4">
      <c r="K4" s="40"/>
      <c r="L4" s="40"/>
      <c r="M4" s="40"/>
      <c r="N4" s="82"/>
      <c r="O4" s="82"/>
      <c r="P4" s="82"/>
    </row>
    <row r="5" spans="1:18" ht="17.100000000000001" customHeight="1" x14ac:dyDescent="0.4">
      <c r="J5" s="203" t="s">
        <v>65</v>
      </c>
      <c r="K5" s="203"/>
      <c r="L5" s="203"/>
      <c r="M5" s="203"/>
      <c r="N5" s="203"/>
      <c r="O5" s="203"/>
      <c r="P5" s="203"/>
      <c r="Q5" s="203"/>
      <c r="R5" s="80"/>
    </row>
    <row r="7" spans="1:18" ht="19.5" customHeight="1" x14ac:dyDescent="0.4">
      <c r="A7" s="204" t="s">
        <v>164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</row>
    <row r="8" spans="1:18" ht="12" customHeight="1" x14ac:dyDescent="0.4">
      <c r="H8" s="1" t="s">
        <v>63</v>
      </c>
    </row>
    <row r="9" spans="1:18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</row>
    <row r="10" spans="1:18" s="2" customFormat="1" ht="7.5" customHeight="1" x14ac:dyDescent="0.4"/>
    <row r="11" spans="1:18" s="2" customFormat="1" ht="17.100000000000001" customHeight="1" x14ac:dyDescent="0.4">
      <c r="A11" s="2" t="s">
        <v>165</v>
      </c>
      <c r="O11" s="249" t="s">
        <v>60</v>
      </c>
      <c r="P11" s="266"/>
      <c r="Q11" s="266"/>
    </row>
    <row r="12" spans="1:18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1"/>
    </row>
    <row r="13" spans="1:18" s="2" customFormat="1" ht="18" customHeight="1" x14ac:dyDescent="0.4">
      <c r="A13" s="61" t="s">
        <v>204</v>
      </c>
      <c r="B13" s="60" t="s">
        <v>176</v>
      </c>
      <c r="C13" s="58"/>
      <c r="D13" s="149"/>
      <c r="E13" s="149"/>
      <c r="F13" s="58"/>
      <c r="G13" s="58"/>
      <c r="H13" s="58"/>
      <c r="I13" s="58"/>
      <c r="J13" s="58"/>
      <c r="K13" s="58"/>
      <c r="L13" s="58"/>
      <c r="M13" s="58"/>
      <c r="N13" s="59"/>
      <c r="O13" s="58"/>
      <c r="P13" s="155" t="s">
        <v>56</v>
      </c>
      <c r="Q13" s="69"/>
    </row>
    <row r="14" spans="1:18" s="2" customFormat="1" ht="18" customHeight="1" x14ac:dyDescent="0.4">
      <c r="A14" s="39"/>
      <c r="B14" s="156"/>
      <c r="D14" s="157"/>
      <c r="E14" s="157"/>
      <c r="N14" s="36"/>
      <c r="P14" s="74"/>
      <c r="Q14" s="42"/>
    </row>
    <row r="15" spans="1:18" s="2" customFormat="1" ht="18" customHeight="1" x14ac:dyDescent="0.4">
      <c r="A15" s="54"/>
      <c r="B15" s="53"/>
      <c r="C15" s="50"/>
      <c r="D15" s="316"/>
      <c r="E15" s="316"/>
      <c r="F15" s="64" t="s">
        <v>30</v>
      </c>
      <c r="G15" s="51" t="s">
        <v>36</v>
      </c>
      <c r="H15" s="269" t="s">
        <v>48</v>
      </c>
      <c r="I15" s="269"/>
      <c r="J15" s="269"/>
      <c r="L15" s="50"/>
      <c r="M15" s="50"/>
      <c r="N15" s="49"/>
      <c r="O15" s="315">
        <f>D15*1.1</f>
        <v>0</v>
      </c>
      <c r="P15" s="241"/>
      <c r="Q15" s="242"/>
    </row>
    <row r="16" spans="1:18" s="2" customFormat="1" ht="18" customHeight="1" x14ac:dyDescent="0.4">
      <c r="A16" s="61" t="s">
        <v>82</v>
      </c>
      <c r="B16" s="60" t="s">
        <v>205</v>
      </c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9"/>
      <c r="O16" s="58"/>
      <c r="P16" s="57" t="s">
        <v>185</v>
      </c>
      <c r="Q16" s="56"/>
    </row>
    <row r="17" spans="1:17" s="2" customFormat="1" ht="18" customHeight="1" x14ac:dyDescent="0.4">
      <c r="A17" s="54"/>
      <c r="B17" s="53"/>
      <c r="C17" s="50"/>
      <c r="D17" s="276">
        <f>O15</f>
        <v>0</v>
      </c>
      <c r="E17" s="276"/>
      <c r="F17" s="52" t="s">
        <v>30</v>
      </c>
      <c r="G17" s="51" t="s">
        <v>36</v>
      </c>
      <c r="H17" s="269" t="s">
        <v>44</v>
      </c>
      <c r="I17" s="269"/>
      <c r="J17" s="269"/>
      <c r="K17" s="50"/>
      <c r="L17" s="50"/>
      <c r="M17" s="50"/>
      <c r="N17" s="150"/>
      <c r="O17" s="239">
        <f>D17*0.2</f>
        <v>0</v>
      </c>
      <c r="P17" s="241"/>
      <c r="Q17" s="242"/>
    </row>
    <row r="18" spans="1:17" s="2" customFormat="1" ht="18" customHeight="1" x14ac:dyDescent="0.4">
      <c r="A18" s="48" t="s">
        <v>40</v>
      </c>
      <c r="B18" s="44"/>
      <c r="N18" s="36"/>
      <c r="P18" s="43" t="s">
        <v>74</v>
      </c>
      <c r="Q18" s="42"/>
    </row>
    <row r="19" spans="1:17" s="2" customFormat="1" ht="18" customHeight="1" x14ac:dyDescent="0.4">
      <c r="A19" s="28"/>
      <c r="B19" s="34"/>
      <c r="D19" s="33" t="s">
        <v>76</v>
      </c>
      <c r="E19" s="33"/>
      <c r="F19" s="33"/>
      <c r="G19" s="33"/>
      <c r="H19" s="33"/>
      <c r="I19" s="33"/>
      <c r="J19" s="33"/>
      <c r="K19" s="33"/>
      <c r="L19" s="33"/>
      <c r="M19" s="33"/>
      <c r="N19" s="32"/>
      <c r="O19" s="257">
        <f>O15+O17</f>
        <v>0</v>
      </c>
      <c r="P19" s="258"/>
      <c r="Q19" s="259"/>
    </row>
    <row r="20" spans="1:17" s="9" customFormat="1" ht="18" customHeight="1" x14ac:dyDescent="0.4">
      <c r="A20" s="219" t="s">
        <v>41</v>
      </c>
      <c r="B20" s="220"/>
      <c r="C20" s="220"/>
      <c r="D20" s="220"/>
      <c r="E20" s="220"/>
      <c r="F20" s="220"/>
      <c r="G20" s="220"/>
      <c r="H20" s="220"/>
      <c r="I20" s="220"/>
      <c r="J20" s="220"/>
      <c r="K20" s="220"/>
      <c r="L20" s="220"/>
      <c r="M20" s="220"/>
      <c r="N20" s="220"/>
      <c r="O20" s="220"/>
      <c r="P20" s="220"/>
      <c r="Q20" s="221"/>
    </row>
    <row r="21" spans="1:17" s="2" customFormat="1" ht="18" customHeight="1" x14ac:dyDescent="0.4">
      <c r="A21" s="48" t="s">
        <v>40</v>
      </c>
      <c r="B21" s="60" t="s">
        <v>39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9"/>
      <c r="P21" s="43" t="s">
        <v>32</v>
      </c>
      <c r="Q21" s="42"/>
    </row>
    <row r="22" spans="1:17" s="2" customFormat="1" ht="18" customHeight="1" x14ac:dyDescent="0.4">
      <c r="A22" s="28"/>
      <c r="B22" s="34"/>
      <c r="C22" s="33" t="s">
        <v>38</v>
      </c>
      <c r="D22" s="232">
        <f>O19</f>
        <v>0</v>
      </c>
      <c r="E22" s="232"/>
      <c r="F22" s="47" t="s">
        <v>30</v>
      </c>
      <c r="G22" s="46" t="s">
        <v>36</v>
      </c>
      <c r="H22" s="233" t="s">
        <v>35</v>
      </c>
      <c r="I22" s="233"/>
      <c r="J22" s="233"/>
      <c r="K22" s="33"/>
      <c r="L22" s="33"/>
      <c r="M22" s="33"/>
      <c r="N22" s="32"/>
      <c r="O22" s="257">
        <f>ROUNDUP(D22*0.3,0)</f>
        <v>0</v>
      </c>
      <c r="P22" s="258"/>
      <c r="Q22" s="259"/>
    </row>
    <row r="23" spans="1:17" s="2" customFormat="1" ht="18" customHeight="1" x14ac:dyDescent="0.4">
      <c r="A23" s="219" t="s">
        <v>34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1"/>
    </row>
    <row r="24" spans="1:17" s="2" customFormat="1" ht="18" customHeight="1" x14ac:dyDescent="0.4">
      <c r="A24" s="151"/>
      <c r="B24" s="60" t="s">
        <v>33</v>
      </c>
      <c r="C24" s="152"/>
      <c r="D24" s="152"/>
      <c r="E24" s="152"/>
      <c r="F24" s="152"/>
      <c r="G24" s="152"/>
      <c r="H24" s="152"/>
      <c r="I24" s="152"/>
      <c r="J24" s="152"/>
      <c r="K24" s="152"/>
      <c r="L24" s="152"/>
      <c r="M24" s="152"/>
      <c r="N24" s="153"/>
      <c r="O24" s="45"/>
      <c r="P24" s="45"/>
      <c r="Q24" s="154"/>
    </row>
    <row r="25" spans="1:17" s="2" customFormat="1" ht="18" customHeight="1" x14ac:dyDescent="0.4">
      <c r="A25" s="39"/>
      <c r="B25" s="44"/>
      <c r="C25" s="2" t="s">
        <v>28</v>
      </c>
      <c r="D25" s="215">
        <f>O19</f>
        <v>0</v>
      </c>
      <c r="E25" s="215"/>
      <c r="F25" s="9" t="s">
        <v>30</v>
      </c>
      <c r="G25" s="9" t="s">
        <v>29</v>
      </c>
      <c r="H25" s="9" t="s">
        <v>115</v>
      </c>
      <c r="I25" s="215">
        <f>O22</f>
        <v>0</v>
      </c>
      <c r="J25" s="215"/>
      <c r="K25" s="2" t="s">
        <v>30</v>
      </c>
      <c r="N25" s="36"/>
      <c r="O25" s="216">
        <f>D25+I25</f>
        <v>0</v>
      </c>
      <c r="P25" s="217"/>
      <c r="Q25" s="218"/>
    </row>
    <row r="26" spans="1:17" s="2" customFormat="1" ht="15" customHeight="1" x14ac:dyDescent="0.4">
      <c r="A26" s="39"/>
      <c r="B26" s="38"/>
      <c r="N26" s="36"/>
      <c r="O26" s="226" t="s">
        <v>27</v>
      </c>
      <c r="P26" s="227"/>
      <c r="Q26" s="228"/>
    </row>
    <row r="27" spans="1:17" s="2" customFormat="1" ht="18" customHeight="1" x14ac:dyDescent="0.4">
      <c r="A27" s="28"/>
      <c r="B27" s="34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2"/>
      <c r="O27" s="229">
        <f>ROUNDDOWN(O25/110*10,0)</f>
        <v>0</v>
      </c>
      <c r="P27" s="230"/>
      <c r="Q27" s="231"/>
    </row>
    <row r="28" spans="1:17" ht="18" customHeight="1" x14ac:dyDescent="0.4"/>
    <row r="29" spans="1:17" ht="18" customHeight="1" x14ac:dyDescent="0.4"/>
    <row r="30" spans="1:17" ht="18" customHeight="1" x14ac:dyDescent="0.4"/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</sheetData>
  <mergeCells count="29">
    <mergeCell ref="D15:E15"/>
    <mergeCell ref="H15:J15"/>
    <mergeCell ref="O15:Q15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  <mergeCell ref="O27:Q27"/>
    <mergeCell ref="D17:E17"/>
    <mergeCell ref="H17:J17"/>
    <mergeCell ref="O17:Q17"/>
    <mergeCell ref="O19:Q19"/>
    <mergeCell ref="A20:Q20"/>
    <mergeCell ref="D22:E22"/>
    <mergeCell ref="H22:J22"/>
    <mergeCell ref="O22:Q22"/>
    <mergeCell ref="A23:Q23"/>
    <mergeCell ref="D25:E25"/>
    <mergeCell ref="I25:J25"/>
    <mergeCell ref="O25:Q25"/>
    <mergeCell ref="O26:Q26"/>
  </mergeCells>
  <phoneticPr fontId="9"/>
  <dataValidations count="4">
    <dataValidation type="list" allowBlank="1" showInputMessage="1" showErrorMessage="1" sqref="B1:C1" xr:uid="{B5B49F79-2791-4460-86CC-FEEED089BD0E}">
      <formula1>"□ 新規申請,■ 新規申請"</formula1>
    </dataValidation>
    <dataValidation type="list" allowBlank="1" showInputMessage="1" showErrorMessage="1" sqref="D1:G1" xr:uid="{00CDAE45-6534-4830-BFC1-1C4EC5A7AD58}">
      <formula1>"□ 変更申請,■ 変更申請"</formula1>
    </dataValidation>
    <dataValidation type="list" showInputMessage="1" showErrorMessage="1" sqref="M2" xr:uid="{7F759231-54A3-4649-AE38-5B19E7EAF8F4}">
      <formula1>"　□治験,　■治験"</formula1>
    </dataValidation>
    <dataValidation type="list" showInputMessage="1" showErrorMessage="1" sqref="M3" xr:uid="{F4279F0E-292F-4485-8072-8E41743F985B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6F9D3-6A07-4245-BD9A-077F18ACD772}">
  <sheetPr>
    <tabColor theme="7" tint="0.79998168889431442"/>
  </sheetPr>
  <dimension ref="A1:R267"/>
  <sheetViews>
    <sheetView zoomScaleNormal="100" zoomScaleSheetLayoutView="100" workbookViewId="0">
      <selection activeCell="M1" sqref="M1:Q1"/>
    </sheetView>
  </sheetViews>
  <sheetFormatPr defaultRowHeight="17.100000000000001" customHeight="1" x14ac:dyDescent="0.4"/>
  <cols>
    <col min="1" max="1" width="21.625" style="1" customWidth="1"/>
    <col min="2" max="2" width="11.5" style="1" customWidth="1"/>
    <col min="3" max="14" width="4" style="1" customWidth="1"/>
    <col min="15" max="17" width="4.5" style="1" customWidth="1"/>
    <col min="18" max="19" width="9" style="1"/>
    <col min="20" max="20" width="3.5" style="1" customWidth="1"/>
    <col min="21" max="16384" width="9" style="1"/>
  </cols>
  <sheetData>
    <row r="1" spans="1:18" ht="15" customHeight="1" x14ac:dyDescent="0.4">
      <c r="A1" s="82" t="s">
        <v>195</v>
      </c>
      <c r="B1" s="283"/>
      <c r="C1" s="283"/>
      <c r="D1" s="283"/>
      <c r="E1" s="283"/>
      <c r="F1" s="283"/>
      <c r="G1" s="283"/>
      <c r="J1" s="185" t="s">
        <v>70</v>
      </c>
      <c r="K1" s="186"/>
      <c r="L1" s="187"/>
      <c r="M1" s="319"/>
      <c r="N1" s="320"/>
      <c r="O1" s="320"/>
      <c r="P1" s="320"/>
      <c r="Q1" s="321"/>
    </row>
    <row r="2" spans="1:18" ht="15" customHeight="1" x14ac:dyDescent="0.4">
      <c r="A2" s="84" t="s">
        <v>196</v>
      </c>
      <c r="J2" s="191" t="s">
        <v>68</v>
      </c>
      <c r="K2" s="192"/>
      <c r="L2" s="193"/>
      <c r="M2" s="197" t="s">
        <v>197</v>
      </c>
      <c r="N2" s="198"/>
      <c r="O2" s="198"/>
      <c r="P2" s="198"/>
      <c r="Q2" s="199"/>
    </row>
    <row r="3" spans="1:18" ht="15" customHeight="1" x14ac:dyDescent="0.4">
      <c r="J3" s="194"/>
      <c r="K3" s="195"/>
      <c r="L3" s="196"/>
      <c r="M3" s="200" t="s">
        <v>66</v>
      </c>
      <c r="N3" s="201"/>
      <c r="O3" s="201"/>
      <c r="P3" s="201"/>
      <c r="Q3" s="202"/>
    </row>
    <row r="4" spans="1:18" ht="9.75" customHeight="1" x14ac:dyDescent="0.4">
      <c r="K4" s="40"/>
      <c r="L4" s="40"/>
      <c r="M4" s="40"/>
      <c r="N4" s="82"/>
      <c r="O4" s="82"/>
      <c r="P4" s="82"/>
    </row>
    <row r="5" spans="1:18" ht="17.100000000000001" customHeight="1" x14ac:dyDescent="0.4">
      <c r="J5" s="203" t="s">
        <v>198</v>
      </c>
      <c r="K5" s="203"/>
      <c r="L5" s="203"/>
      <c r="M5" s="203"/>
      <c r="N5" s="203"/>
      <c r="O5" s="203"/>
      <c r="P5" s="203"/>
      <c r="Q5" s="203"/>
      <c r="R5" s="80"/>
    </row>
    <row r="7" spans="1:18" ht="19.5" customHeight="1" x14ac:dyDescent="0.4">
      <c r="A7" s="204" t="s">
        <v>199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</row>
    <row r="8" spans="1:18" ht="12" customHeight="1" x14ac:dyDescent="0.4">
      <c r="H8" s="1" t="s">
        <v>63</v>
      </c>
    </row>
    <row r="9" spans="1:18" s="2" customFormat="1" ht="54.95" customHeight="1" x14ac:dyDescent="0.4">
      <c r="A9" s="33" t="s">
        <v>62</v>
      </c>
      <c r="B9" s="322"/>
      <c r="C9" s="322"/>
      <c r="D9" s="322"/>
      <c r="E9" s="322"/>
      <c r="F9" s="322"/>
      <c r="G9" s="322"/>
      <c r="H9" s="322"/>
      <c r="I9" s="322"/>
      <c r="J9" s="322"/>
      <c r="K9" s="322"/>
      <c r="L9" s="322"/>
      <c r="M9" s="322"/>
      <c r="N9" s="322"/>
      <c r="O9" s="322"/>
      <c r="P9" s="322"/>
      <c r="Q9" s="322"/>
    </row>
    <row r="10" spans="1:18" s="2" customFormat="1" ht="7.5" customHeight="1" x14ac:dyDescent="0.4"/>
    <row r="11" spans="1:18" s="2" customFormat="1" ht="17.100000000000001" customHeight="1" x14ac:dyDescent="0.4">
      <c r="A11" s="2" t="s">
        <v>165</v>
      </c>
      <c r="O11" s="249" t="s">
        <v>60</v>
      </c>
      <c r="P11" s="266"/>
      <c r="Q11" s="266"/>
    </row>
    <row r="12" spans="1:18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1"/>
    </row>
    <row r="13" spans="1:18" s="2" customFormat="1" ht="30" customHeight="1" x14ac:dyDescent="0.4">
      <c r="A13" s="39" t="s">
        <v>200</v>
      </c>
      <c r="B13" s="60" t="s">
        <v>201</v>
      </c>
      <c r="C13" s="121"/>
      <c r="D13" s="121"/>
      <c r="E13" s="317" t="s">
        <v>202</v>
      </c>
      <c r="F13" s="317"/>
      <c r="G13" s="317"/>
      <c r="H13" s="317"/>
      <c r="I13" s="317"/>
      <c r="J13" s="317"/>
      <c r="K13" s="317"/>
      <c r="L13" s="317"/>
      <c r="M13" s="317"/>
      <c r="N13" s="318"/>
      <c r="P13" s="62" t="s">
        <v>56</v>
      </c>
      <c r="Q13" s="42"/>
    </row>
    <row r="14" spans="1:18" s="2" customFormat="1" ht="18" customHeight="1" x14ac:dyDescent="0.4">
      <c r="A14" s="39" t="s">
        <v>168</v>
      </c>
      <c r="B14" s="38"/>
      <c r="D14" s="306">
        <v>100000</v>
      </c>
      <c r="E14" s="306"/>
      <c r="F14" s="72" t="s">
        <v>30</v>
      </c>
      <c r="G14" s="9" t="s">
        <v>36</v>
      </c>
      <c r="H14" s="167">
        <v>1</v>
      </c>
      <c r="I14" s="2" t="s">
        <v>203</v>
      </c>
      <c r="J14" s="2" t="s">
        <v>125</v>
      </c>
      <c r="K14" s="254" t="s">
        <v>48</v>
      </c>
      <c r="L14" s="254"/>
      <c r="M14" s="254"/>
      <c r="N14" s="49"/>
      <c r="O14" s="313">
        <f>D14*H14*1.1</f>
        <v>110000.00000000001</v>
      </c>
      <c r="P14" s="217"/>
      <c r="Q14" s="218"/>
    </row>
    <row r="15" spans="1:18" s="2" customFormat="1" ht="18" customHeight="1" x14ac:dyDescent="0.4">
      <c r="A15" s="61" t="s">
        <v>177</v>
      </c>
      <c r="B15" s="60"/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  <c r="O15" s="58"/>
      <c r="P15" s="57" t="s">
        <v>185</v>
      </c>
      <c r="Q15" s="56"/>
    </row>
    <row r="16" spans="1:18" s="2" customFormat="1" ht="18" customHeight="1" x14ac:dyDescent="0.4">
      <c r="A16" s="54"/>
      <c r="B16" s="53"/>
      <c r="C16" s="50"/>
      <c r="D16" s="276">
        <f>O14</f>
        <v>110000.00000000001</v>
      </c>
      <c r="E16" s="276"/>
      <c r="F16" s="52" t="s">
        <v>30</v>
      </c>
      <c r="G16" s="51" t="s">
        <v>36</v>
      </c>
      <c r="H16" s="269" t="s">
        <v>44</v>
      </c>
      <c r="I16" s="269"/>
      <c r="J16" s="269"/>
      <c r="K16" s="50"/>
      <c r="L16" s="50"/>
      <c r="M16" s="50"/>
      <c r="N16" s="150"/>
      <c r="O16" s="239">
        <f>D16*0.2</f>
        <v>22000.000000000004</v>
      </c>
      <c r="P16" s="241"/>
      <c r="Q16" s="242"/>
    </row>
    <row r="17" spans="1:17" s="2" customFormat="1" ht="18" customHeight="1" x14ac:dyDescent="0.4">
      <c r="A17" s="48" t="s">
        <v>40</v>
      </c>
      <c r="B17" s="44"/>
      <c r="N17" s="36"/>
      <c r="P17" s="43" t="s">
        <v>74</v>
      </c>
      <c r="Q17" s="42"/>
    </row>
    <row r="18" spans="1:17" s="2" customFormat="1" ht="18" customHeight="1" x14ac:dyDescent="0.4">
      <c r="A18" s="28"/>
      <c r="B18" s="34"/>
      <c r="D18" s="33" t="s">
        <v>76</v>
      </c>
      <c r="E18" s="33"/>
      <c r="F18" s="33"/>
      <c r="G18" s="33"/>
      <c r="H18" s="33"/>
      <c r="I18" s="33"/>
      <c r="J18" s="33"/>
      <c r="K18" s="33"/>
      <c r="L18" s="33"/>
      <c r="M18" s="33"/>
      <c r="N18" s="32"/>
      <c r="O18" s="257">
        <f>O14+O16</f>
        <v>132000.00000000003</v>
      </c>
      <c r="P18" s="258"/>
      <c r="Q18" s="259"/>
    </row>
    <row r="19" spans="1:17" s="9" customFormat="1" ht="18" customHeight="1" x14ac:dyDescent="0.4">
      <c r="A19" s="219" t="s">
        <v>41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1"/>
    </row>
    <row r="20" spans="1:17" s="2" customFormat="1" ht="18" customHeight="1" x14ac:dyDescent="0.4">
      <c r="A20" s="48" t="s">
        <v>40</v>
      </c>
      <c r="B20" s="60" t="s">
        <v>39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9"/>
      <c r="P20" s="43" t="s">
        <v>75</v>
      </c>
      <c r="Q20" s="42"/>
    </row>
    <row r="21" spans="1:17" s="2" customFormat="1" ht="18" customHeight="1" x14ac:dyDescent="0.4">
      <c r="A21" s="28"/>
      <c r="B21" s="34"/>
      <c r="C21" s="33" t="s">
        <v>74</v>
      </c>
      <c r="D21" s="232">
        <f>O18</f>
        <v>132000.00000000003</v>
      </c>
      <c r="E21" s="232"/>
      <c r="F21" s="47" t="s">
        <v>30</v>
      </c>
      <c r="G21" s="46" t="s">
        <v>36</v>
      </c>
      <c r="H21" s="233" t="s">
        <v>35</v>
      </c>
      <c r="I21" s="233"/>
      <c r="J21" s="233"/>
      <c r="K21" s="33"/>
      <c r="L21" s="33"/>
      <c r="M21" s="33"/>
      <c r="N21" s="32"/>
      <c r="O21" s="257">
        <f>ROUNDUP(D21*0.3,0)</f>
        <v>39600</v>
      </c>
      <c r="P21" s="258"/>
      <c r="Q21" s="259"/>
    </row>
    <row r="22" spans="1:17" s="2" customFormat="1" ht="18" customHeight="1" x14ac:dyDescent="0.4">
      <c r="A22" s="219" t="s">
        <v>34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1"/>
    </row>
    <row r="23" spans="1:17" s="2" customFormat="1" ht="18" customHeight="1" x14ac:dyDescent="0.4">
      <c r="A23" s="151"/>
      <c r="B23" s="60" t="s">
        <v>33</v>
      </c>
      <c r="C23" s="152"/>
      <c r="D23" s="152"/>
      <c r="E23" s="152"/>
      <c r="F23" s="152"/>
      <c r="G23" s="152"/>
      <c r="H23" s="152"/>
      <c r="I23" s="152"/>
      <c r="J23" s="152"/>
      <c r="K23" s="152"/>
      <c r="L23" s="152"/>
      <c r="M23" s="152"/>
      <c r="N23" s="153"/>
      <c r="O23" s="45"/>
      <c r="P23" s="45"/>
      <c r="Q23" s="154"/>
    </row>
    <row r="24" spans="1:17" s="2" customFormat="1" ht="18" customHeight="1" x14ac:dyDescent="0.4">
      <c r="A24" s="39"/>
      <c r="B24" s="44"/>
      <c r="C24" s="2" t="s">
        <v>49</v>
      </c>
      <c r="D24" s="215">
        <f>O18</f>
        <v>132000.00000000003</v>
      </c>
      <c r="E24" s="215"/>
      <c r="F24" s="9" t="s">
        <v>30</v>
      </c>
      <c r="G24" s="9" t="s">
        <v>29</v>
      </c>
      <c r="H24" s="9" t="s">
        <v>45</v>
      </c>
      <c r="I24" s="215">
        <f>O21</f>
        <v>39600</v>
      </c>
      <c r="J24" s="215"/>
      <c r="K24" s="2" t="s">
        <v>30</v>
      </c>
      <c r="N24" s="36"/>
      <c r="O24" s="216">
        <f>D24+I24</f>
        <v>171600.00000000003</v>
      </c>
      <c r="P24" s="217"/>
      <c r="Q24" s="218"/>
    </row>
    <row r="25" spans="1:17" s="2" customFormat="1" ht="15" customHeight="1" x14ac:dyDescent="0.4">
      <c r="A25" s="39"/>
      <c r="B25" s="38"/>
      <c r="N25" s="36"/>
      <c r="O25" s="226" t="s">
        <v>27</v>
      </c>
      <c r="P25" s="227"/>
      <c r="Q25" s="228"/>
    </row>
    <row r="26" spans="1:17" s="2" customFormat="1" ht="18" customHeight="1" x14ac:dyDescent="0.4">
      <c r="A26" s="28"/>
      <c r="B26" s="34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2"/>
      <c r="O26" s="229">
        <f>ROUNDDOWN(O24/110*10,0)</f>
        <v>15600</v>
      </c>
      <c r="P26" s="230"/>
      <c r="Q26" s="231"/>
    </row>
    <row r="27" spans="1:17" ht="18" customHeight="1" x14ac:dyDescent="0.4"/>
    <row r="28" spans="1:17" ht="18" customHeight="1" x14ac:dyDescent="0.4"/>
    <row r="29" spans="1:17" ht="18" customHeight="1" x14ac:dyDescent="0.4"/>
    <row r="30" spans="1:17" ht="18" customHeight="1" x14ac:dyDescent="0.4"/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</sheetData>
  <mergeCells count="30">
    <mergeCell ref="D24:E24"/>
    <mergeCell ref="I24:J24"/>
    <mergeCell ref="O24:Q24"/>
    <mergeCell ref="O25:Q25"/>
    <mergeCell ref="O26:Q26"/>
    <mergeCell ref="A22:Q22"/>
    <mergeCell ref="D14:E14"/>
    <mergeCell ref="K14:M14"/>
    <mergeCell ref="O14:Q14"/>
    <mergeCell ref="D16:E16"/>
    <mergeCell ref="H16:J16"/>
    <mergeCell ref="O16:Q16"/>
    <mergeCell ref="O18:Q18"/>
    <mergeCell ref="A19:Q19"/>
    <mergeCell ref="D21:E21"/>
    <mergeCell ref="H21:J21"/>
    <mergeCell ref="O21:Q21"/>
    <mergeCell ref="E13:N13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</mergeCells>
  <phoneticPr fontId="9"/>
  <dataValidations count="4">
    <dataValidation type="list" showInputMessage="1" showErrorMessage="1" sqref="M3" xr:uid="{995C43E7-90A2-4FDA-B44B-614D4534E443}">
      <formula1>"　□製造販売後臨床試験,　■製造販売後臨床試験"</formula1>
    </dataValidation>
    <dataValidation type="list" showInputMessage="1" showErrorMessage="1" sqref="M2" xr:uid="{B1B6FE11-AE97-4532-9C47-87FB228CBDBA}">
      <formula1>"　□治験,　■治験"</formula1>
    </dataValidation>
    <dataValidation type="list" allowBlank="1" showInputMessage="1" showErrorMessage="1" sqref="D1:G1" xr:uid="{98DE8610-D7B3-4EF8-A4A1-1D6BF319D49A}">
      <formula1>"□ 変更申請,■ 変更申請"</formula1>
    </dataValidation>
    <dataValidation type="list" allowBlank="1" showInputMessage="1" showErrorMessage="1" sqref="B1:C1" xr:uid="{E80491A4-518B-41B3-8A71-8D10D3E7B971}">
      <formula1>"□ 新規申請,■ 新規申請"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9541CB-0276-4D4A-A59E-8E5AC2A5D9E0}">
  <sheetPr>
    <tabColor rgb="FF92D050"/>
  </sheetPr>
  <dimension ref="A1:Y257"/>
  <sheetViews>
    <sheetView view="pageBreakPreview" zoomScaleNormal="100" zoomScaleSheetLayoutView="100" workbookViewId="0">
      <pane ySplit="1" topLeftCell="A2" activePane="bottomLeft" state="frozen"/>
      <selection activeCell="M1" sqref="M1:Q1"/>
      <selection pane="bottomLeft" activeCell="L5" sqref="L5:S5"/>
    </sheetView>
  </sheetViews>
  <sheetFormatPr defaultRowHeight="17.100000000000001" customHeight="1" x14ac:dyDescent="0.4"/>
  <cols>
    <col min="1" max="1" width="19" style="1" customWidth="1"/>
    <col min="2" max="16" width="4" style="1" customWidth="1"/>
    <col min="17" max="19" width="4.5" style="1" customWidth="1"/>
    <col min="20" max="16384" width="9" style="1"/>
  </cols>
  <sheetData>
    <row r="1" spans="1:25" ht="15" customHeight="1" x14ac:dyDescent="0.4">
      <c r="A1" s="82" t="s">
        <v>94</v>
      </c>
      <c r="B1" s="94"/>
      <c r="C1" s="94"/>
      <c r="D1" s="94"/>
      <c r="E1" s="94"/>
      <c r="F1" s="94"/>
      <c r="G1" s="94"/>
      <c r="H1" s="94"/>
      <c r="I1" s="94"/>
      <c r="L1" s="185" t="s">
        <v>70</v>
      </c>
      <c r="M1" s="186"/>
      <c r="N1" s="187"/>
      <c r="O1" s="188"/>
      <c r="P1" s="189"/>
      <c r="Q1" s="189"/>
      <c r="R1" s="189"/>
      <c r="S1" s="190"/>
    </row>
    <row r="2" spans="1:25" ht="15" customHeight="1" x14ac:dyDescent="0.4">
      <c r="A2" s="84" t="s">
        <v>117</v>
      </c>
      <c r="L2" s="191" t="s">
        <v>68</v>
      </c>
      <c r="M2" s="192"/>
      <c r="N2" s="193"/>
      <c r="O2" s="197" t="s">
        <v>67</v>
      </c>
      <c r="P2" s="198"/>
      <c r="Q2" s="198"/>
      <c r="R2" s="198"/>
      <c r="S2" s="199"/>
    </row>
    <row r="3" spans="1:25" ht="15" customHeight="1" x14ac:dyDescent="0.4">
      <c r="L3" s="194"/>
      <c r="M3" s="195"/>
      <c r="N3" s="196"/>
      <c r="O3" s="200" t="s">
        <v>66</v>
      </c>
      <c r="P3" s="201"/>
      <c r="Q3" s="201"/>
      <c r="R3" s="201"/>
      <c r="S3" s="202"/>
    </row>
    <row r="4" spans="1:25" ht="9.75" customHeight="1" x14ac:dyDescent="0.4">
      <c r="M4" s="40"/>
      <c r="N4" s="40"/>
      <c r="O4" s="40"/>
      <c r="P4" s="82"/>
      <c r="Q4" s="82"/>
      <c r="R4" s="82"/>
    </row>
    <row r="5" spans="1:25" ht="17.100000000000001" customHeight="1" x14ac:dyDescent="0.4">
      <c r="L5" s="203" t="s">
        <v>65</v>
      </c>
      <c r="M5" s="203"/>
      <c r="N5" s="203"/>
      <c r="O5" s="203"/>
      <c r="P5" s="203"/>
      <c r="Q5" s="203"/>
      <c r="R5" s="203"/>
      <c r="S5" s="203"/>
      <c r="T5" s="80"/>
      <c r="U5" s="80"/>
      <c r="V5" s="80"/>
      <c r="W5" s="80"/>
      <c r="X5" s="80"/>
      <c r="Y5" s="80"/>
    </row>
    <row r="7" spans="1:25" ht="19.5" customHeight="1" x14ac:dyDescent="0.4">
      <c r="A7" s="204" t="s">
        <v>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</row>
    <row r="8" spans="1:25" ht="12" customHeight="1" x14ac:dyDescent="0.4">
      <c r="J8" s="1" t="s">
        <v>63</v>
      </c>
    </row>
    <row r="9" spans="1:25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</row>
    <row r="10" spans="1:25" s="2" customFormat="1" ht="7.5" customHeight="1" x14ac:dyDescent="0.4"/>
    <row r="11" spans="1:25" s="2" customFormat="1" ht="17.100000000000001" customHeight="1" x14ac:dyDescent="0.4">
      <c r="A11" s="2" t="s">
        <v>96</v>
      </c>
      <c r="H11" s="206" t="s">
        <v>118</v>
      </c>
      <c r="I11" s="206"/>
      <c r="J11" s="206"/>
      <c r="K11" s="7"/>
      <c r="L11" s="7"/>
      <c r="Q11" s="207" t="s">
        <v>60</v>
      </c>
      <c r="R11" s="208"/>
      <c r="S11" s="208"/>
    </row>
    <row r="12" spans="1:25" s="9" customFormat="1" ht="18" customHeight="1" x14ac:dyDescent="0.4">
      <c r="A12" s="209" t="s">
        <v>59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10"/>
      <c r="R12" s="210"/>
      <c r="S12" s="211"/>
    </row>
    <row r="13" spans="1:25" s="2" customFormat="1" ht="18" customHeight="1" x14ac:dyDescent="0.4">
      <c r="A13" s="61" t="s">
        <v>119</v>
      </c>
      <c r="B13" s="60" t="s">
        <v>120</v>
      </c>
      <c r="C13" s="121"/>
      <c r="D13" s="121"/>
      <c r="E13" s="70"/>
      <c r="F13" s="70"/>
      <c r="G13" s="70"/>
      <c r="H13" s="70"/>
      <c r="I13" s="58"/>
      <c r="J13" s="58"/>
      <c r="K13" s="58"/>
      <c r="L13" s="58"/>
      <c r="M13" s="58"/>
      <c r="N13" s="58"/>
      <c r="O13" s="58"/>
      <c r="P13" s="59"/>
      <c r="Q13" s="58"/>
      <c r="R13" s="58" t="s">
        <v>56</v>
      </c>
      <c r="S13" s="69"/>
    </row>
    <row r="14" spans="1:25" s="2" customFormat="1" ht="18" customHeight="1" x14ac:dyDescent="0.4">
      <c r="A14" s="54" t="s">
        <v>103</v>
      </c>
      <c r="B14" s="53"/>
      <c r="C14" s="50"/>
      <c r="D14" s="50"/>
      <c r="E14" s="238">
        <v>120000</v>
      </c>
      <c r="F14" s="238"/>
      <c r="G14" s="238"/>
      <c r="H14" s="52" t="s">
        <v>30</v>
      </c>
      <c r="I14" s="51" t="s">
        <v>36</v>
      </c>
      <c r="J14" s="124" t="s">
        <v>48</v>
      </c>
      <c r="K14" s="50"/>
      <c r="L14" s="50"/>
      <c r="M14" s="50"/>
      <c r="N14" s="50"/>
      <c r="O14" s="50"/>
      <c r="P14" s="125"/>
      <c r="Q14" s="239">
        <f>E14*1.1</f>
        <v>132000</v>
      </c>
      <c r="R14" s="239"/>
      <c r="S14" s="240"/>
    </row>
    <row r="15" spans="1:25" s="2" customFormat="1" ht="18" customHeight="1" x14ac:dyDescent="0.4">
      <c r="A15" s="61" t="s">
        <v>236</v>
      </c>
      <c r="B15" s="60" t="s">
        <v>120</v>
      </c>
      <c r="C15" s="121"/>
      <c r="D15" s="175"/>
      <c r="E15" s="175"/>
      <c r="F15" s="175"/>
      <c r="G15" s="70"/>
      <c r="H15" s="70"/>
      <c r="I15" s="176"/>
      <c r="J15" s="132"/>
      <c r="K15" s="58"/>
      <c r="L15" s="121"/>
      <c r="M15" s="121"/>
      <c r="N15" s="126"/>
      <c r="O15" s="121"/>
      <c r="P15" s="127"/>
      <c r="Q15" s="58"/>
      <c r="R15" s="58" t="s">
        <v>53</v>
      </c>
      <c r="S15" s="69"/>
      <c r="T15" s="177"/>
    </row>
    <row r="16" spans="1:25" s="2" customFormat="1" ht="18" customHeight="1" x14ac:dyDescent="0.4">
      <c r="A16" s="54"/>
      <c r="B16" s="53"/>
      <c r="C16" s="50"/>
      <c r="D16" s="50"/>
      <c r="E16" s="238">
        <v>120000</v>
      </c>
      <c r="F16" s="238"/>
      <c r="G16" s="238"/>
      <c r="H16" s="52" t="s">
        <v>30</v>
      </c>
      <c r="I16" s="51" t="s">
        <v>36</v>
      </c>
      <c r="J16" s="124" t="s">
        <v>48</v>
      </c>
      <c r="K16" s="50"/>
      <c r="L16" s="50"/>
      <c r="M16" s="50"/>
      <c r="N16" s="50"/>
      <c r="O16" s="50"/>
      <c r="P16" s="125"/>
      <c r="Q16" s="239">
        <f>E16*1.1</f>
        <v>132000</v>
      </c>
      <c r="R16" s="241"/>
      <c r="S16" s="242"/>
      <c r="T16" s="9"/>
    </row>
    <row r="17" spans="1:19" s="2" customFormat="1" ht="18" customHeight="1" x14ac:dyDescent="0.4">
      <c r="A17" s="61" t="s">
        <v>237</v>
      </c>
      <c r="B17" s="60" t="s">
        <v>110</v>
      </c>
      <c r="C17" s="121"/>
      <c r="D17" s="121"/>
      <c r="E17" s="126"/>
      <c r="F17" s="121"/>
      <c r="G17" s="126"/>
      <c r="H17" s="126"/>
      <c r="I17" s="121"/>
      <c r="J17" s="121"/>
      <c r="K17" s="121"/>
      <c r="L17" s="121"/>
      <c r="M17" s="121"/>
      <c r="N17" s="126"/>
      <c r="O17" s="121"/>
      <c r="P17" s="127"/>
      <c r="Q17" s="58"/>
      <c r="R17" s="58" t="s">
        <v>49</v>
      </c>
      <c r="S17" s="69"/>
    </row>
    <row r="18" spans="1:19" s="2" customFormat="1" ht="18" customHeight="1" x14ac:dyDescent="0.4">
      <c r="A18" s="54"/>
      <c r="B18" s="128"/>
      <c r="C18" s="129"/>
      <c r="D18" s="50"/>
      <c r="E18" s="238">
        <v>50000</v>
      </c>
      <c r="F18" s="238"/>
      <c r="G18" s="238"/>
      <c r="H18" s="52" t="s">
        <v>30</v>
      </c>
      <c r="I18" s="51" t="s">
        <v>36</v>
      </c>
      <c r="J18" s="124" t="s">
        <v>48</v>
      </c>
      <c r="K18" s="50"/>
      <c r="L18" s="50"/>
      <c r="M18" s="50"/>
      <c r="N18" s="50"/>
      <c r="O18" s="50"/>
      <c r="P18" s="125"/>
      <c r="Q18" s="239">
        <f>E18*1.1</f>
        <v>55000.000000000007</v>
      </c>
      <c r="R18" s="241"/>
      <c r="S18" s="242"/>
    </row>
    <row r="19" spans="1:19" s="2" customFormat="1" ht="18" customHeight="1" x14ac:dyDescent="0.4">
      <c r="A19" s="61" t="s">
        <v>238</v>
      </c>
      <c r="B19" s="60" t="s">
        <v>240</v>
      </c>
      <c r="C19" s="121"/>
      <c r="D19" s="121"/>
      <c r="E19" s="70"/>
      <c r="F19" s="70"/>
      <c r="G19" s="70"/>
      <c r="H19" s="70"/>
      <c r="I19" s="58"/>
      <c r="J19" s="58"/>
      <c r="K19" s="58"/>
      <c r="L19" s="58"/>
      <c r="M19" s="58"/>
      <c r="N19" s="58"/>
      <c r="O19" s="58"/>
      <c r="P19" s="59"/>
      <c r="Q19" s="58"/>
      <c r="R19" s="57" t="s">
        <v>75</v>
      </c>
      <c r="S19" s="69"/>
    </row>
    <row r="20" spans="1:19" s="2" customFormat="1" ht="18" customHeight="1" x14ac:dyDescent="0.4">
      <c r="A20" s="54"/>
      <c r="B20" s="53"/>
      <c r="C20" s="50"/>
      <c r="D20" s="50"/>
      <c r="E20" s="238">
        <f>Q14+Q16+Q18</f>
        <v>319000</v>
      </c>
      <c r="F20" s="238"/>
      <c r="G20" s="238"/>
      <c r="H20" s="52" t="s">
        <v>30</v>
      </c>
      <c r="I20" s="51" t="s">
        <v>36</v>
      </c>
      <c r="J20" s="124" t="s">
        <v>44</v>
      </c>
      <c r="K20" s="50"/>
      <c r="L20" s="50"/>
      <c r="M20" s="50"/>
      <c r="N20" s="50"/>
      <c r="O20" s="50"/>
      <c r="P20" s="125"/>
      <c r="Q20" s="239">
        <f>E20*0.2</f>
        <v>63800</v>
      </c>
      <c r="R20" s="239"/>
      <c r="S20" s="240"/>
    </row>
    <row r="21" spans="1:19" s="2" customFormat="1" ht="18" customHeight="1" x14ac:dyDescent="0.4">
      <c r="A21" s="48" t="s">
        <v>40</v>
      </c>
      <c r="B21" s="38"/>
      <c r="P21" s="36"/>
      <c r="R21" s="43" t="s">
        <v>43</v>
      </c>
      <c r="S21" s="42"/>
    </row>
    <row r="22" spans="1:19" s="2" customFormat="1" ht="18" customHeight="1" x14ac:dyDescent="0.4">
      <c r="A22" s="28"/>
      <c r="B22" s="34"/>
      <c r="D22" s="33" t="s">
        <v>42</v>
      </c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2"/>
      <c r="Q22" s="224">
        <f>Q14+Q16+Q18+Q20</f>
        <v>382800</v>
      </c>
      <c r="R22" s="224"/>
      <c r="S22" s="225"/>
    </row>
    <row r="23" spans="1:19" s="9" customFormat="1" ht="18" customHeight="1" x14ac:dyDescent="0.4">
      <c r="A23" s="219" t="s">
        <v>41</v>
      </c>
      <c r="B23" s="220"/>
      <c r="C23" s="220"/>
      <c r="D23" s="220"/>
      <c r="E23" s="220"/>
      <c r="F23" s="220"/>
      <c r="G23" s="220"/>
      <c r="H23" s="220"/>
      <c r="I23" s="220"/>
      <c r="J23" s="220"/>
      <c r="K23" s="220"/>
      <c r="L23" s="220"/>
      <c r="M23" s="220"/>
      <c r="N23" s="220"/>
      <c r="O23" s="220"/>
      <c r="P23" s="220"/>
      <c r="Q23" s="220"/>
      <c r="R23" s="220"/>
      <c r="S23" s="221"/>
    </row>
    <row r="24" spans="1:19" s="2" customFormat="1" ht="18" customHeight="1" x14ac:dyDescent="0.4">
      <c r="A24" s="48" t="s">
        <v>40</v>
      </c>
      <c r="B24" s="60" t="s">
        <v>39</v>
      </c>
      <c r="C24" s="121"/>
      <c r="D24" s="121"/>
      <c r="E24" s="58"/>
      <c r="F24" s="58"/>
      <c r="G24" s="58"/>
      <c r="H24" s="58"/>
      <c r="I24" s="58"/>
      <c r="J24" s="58"/>
      <c r="K24" s="58"/>
      <c r="L24" s="58"/>
      <c r="M24" s="58"/>
      <c r="N24" s="58"/>
      <c r="O24" s="58"/>
      <c r="P24" s="59"/>
      <c r="R24" s="43" t="s">
        <v>32</v>
      </c>
      <c r="S24" s="42"/>
    </row>
    <row r="25" spans="1:19" s="2" customFormat="1" ht="18" customHeight="1" x14ac:dyDescent="0.4">
      <c r="A25" s="28"/>
      <c r="B25" s="34"/>
      <c r="C25" s="33"/>
      <c r="D25" s="33" t="s">
        <v>229</v>
      </c>
      <c r="E25" s="232">
        <f>Q22</f>
        <v>382800</v>
      </c>
      <c r="F25" s="232"/>
      <c r="G25" s="232"/>
      <c r="H25" s="47" t="s">
        <v>30</v>
      </c>
      <c r="I25" s="46" t="s">
        <v>36</v>
      </c>
      <c r="J25" s="233" t="s">
        <v>35</v>
      </c>
      <c r="K25" s="233"/>
      <c r="L25" s="233"/>
      <c r="M25" s="33"/>
      <c r="N25" s="33"/>
      <c r="O25" s="33"/>
      <c r="P25" s="32"/>
      <c r="Q25" s="224">
        <f>ROUNDUP(E25*0.3,0)</f>
        <v>114840</v>
      </c>
      <c r="R25" s="224"/>
      <c r="S25" s="225"/>
    </row>
    <row r="26" spans="1:19" s="2" customFormat="1" ht="18" customHeight="1" x14ac:dyDescent="0.4">
      <c r="A26" s="219" t="s">
        <v>34</v>
      </c>
      <c r="B26" s="220"/>
      <c r="C26" s="220"/>
      <c r="D26" s="220"/>
      <c r="E26" s="220"/>
      <c r="F26" s="220"/>
      <c r="G26" s="220"/>
      <c r="H26" s="220"/>
      <c r="I26" s="220"/>
      <c r="J26" s="220"/>
      <c r="K26" s="220"/>
      <c r="L26" s="220"/>
      <c r="M26" s="220"/>
      <c r="N26" s="220"/>
      <c r="O26" s="220"/>
      <c r="P26" s="220"/>
      <c r="Q26" s="220"/>
      <c r="R26" s="220"/>
      <c r="S26" s="221"/>
    </row>
    <row r="27" spans="1:19" s="2" customFormat="1" ht="18" customHeight="1" x14ac:dyDescent="0.4">
      <c r="A27" s="39"/>
      <c r="B27" s="60" t="s">
        <v>33</v>
      </c>
      <c r="C27" s="121"/>
      <c r="D27" s="121"/>
      <c r="E27" s="58"/>
      <c r="F27" s="58"/>
      <c r="G27" s="58"/>
      <c r="H27" s="58"/>
      <c r="I27" s="58"/>
      <c r="J27" s="58"/>
      <c r="K27" s="58"/>
      <c r="L27" s="58"/>
      <c r="M27" s="58"/>
      <c r="N27" s="58"/>
      <c r="O27" s="58"/>
      <c r="P27" s="59"/>
      <c r="R27" s="41"/>
      <c r="S27" s="122"/>
    </row>
    <row r="28" spans="1:19" s="2" customFormat="1" ht="18" customHeight="1" x14ac:dyDescent="0.4">
      <c r="A28" s="39"/>
      <c r="B28" s="38"/>
      <c r="D28" s="2" t="s">
        <v>28</v>
      </c>
      <c r="E28" s="215">
        <f>Q22</f>
        <v>382800</v>
      </c>
      <c r="F28" s="215"/>
      <c r="G28" s="215"/>
      <c r="H28" s="9" t="s">
        <v>30</v>
      </c>
      <c r="I28" s="9" t="s">
        <v>29</v>
      </c>
      <c r="J28" s="9" t="s">
        <v>115</v>
      </c>
      <c r="K28" s="234">
        <f>Q25</f>
        <v>114840</v>
      </c>
      <c r="L28" s="235"/>
      <c r="M28" s="235"/>
      <c r="N28" s="2" t="s">
        <v>12</v>
      </c>
      <c r="P28" s="36"/>
      <c r="Q28" s="236">
        <f>E28+K28</f>
        <v>497640</v>
      </c>
      <c r="R28" s="236"/>
      <c r="S28" s="237"/>
    </row>
    <row r="29" spans="1:19" s="2" customFormat="1" ht="15" customHeight="1" x14ac:dyDescent="0.4">
      <c r="A29" s="39"/>
      <c r="B29" s="38"/>
      <c r="P29" s="36"/>
      <c r="Q29" s="226" t="s">
        <v>27</v>
      </c>
      <c r="R29" s="227"/>
      <c r="S29" s="228"/>
    </row>
    <row r="30" spans="1:19" s="2" customFormat="1" ht="18" customHeight="1" x14ac:dyDescent="0.4">
      <c r="A30" s="28"/>
      <c r="B30" s="34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2"/>
      <c r="Q30" s="229">
        <f>ROUNDDOWN(Q28/110*10,0)</f>
        <v>45240</v>
      </c>
      <c r="R30" s="230"/>
      <c r="S30" s="231"/>
    </row>
    <row r="31" spans="1:19" ht="18" customHeight="1" x14ac:dyDescent="0.4"/>
    <row r="32" spans="1:19" s="2" customFormat="1" ht="18" customHeight="1" x14ac:dyDescent="0.4">
      <c r="A32" s="10"/>
      <c r="B32" s="94"/>
      <c r="E32" s="123"/>
      <c r="F32" s="123"/>
      <c r="G32" s="123"/>
      <c r="H32" s="123"/>
      <c r="I32" s="123"/>
      <c r="J32" s="123"/>
      <c r="K32" s="123"/>
      <c r="L32" s="123"/>
      <c r="M32" s="123"/>
      <c r="N32" s="123"/>
      <c r="O32" s="123"/>
      <c r="P32" s="123"/>
      <c r="Q32" s="123"/>
      <c r="R32" s="123"/>
      <c r="S32" s="123"/>
    </row>
    <row r="33" spans="1:19" s="2" customFormat="1" ht="18" customHeight="1" x14ac:dyDescent="0.4">
      <c r="A33" s="10"/>
      <c r="B33" s="94"/>
      <c r="E33" s="123"/>
      <c r="F33" s="123"/>
      <c r="G33" s="123"/>
      <c r="H33" s="94"/>
      <c r="I33" s="94"/>
      <c r="J33" s="94"/>
      <c r="K33" s="94"/>
      <c r="L33" s="94"/>
      <c r="M33" s="94"/>
      <c r="N33" s="94"/>
      <c r="O33" s="94"/>
      <c r="P33" s="94"/>
      <c r="Q33" s="94"/>
      <c r="R33" s="94"/>
      <c r="S33" s="94"/>
    </row>
    <row r="34" spans="1:19" s="2" customFormat="1" ht="18" customHeight="1" x14ac:dyDescent="0.4">
      <c r="A34" s="10"/>
      <c r="B34" s="94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</row>
    <row r="35" spans="1:19" ht="18" customHeight="1" x14ac:dyDescent="0.4"/>
    <row r="36" spans="1:19" ht="18" customHeight="1" x14ac:dyDescent="0.4"/>
    <row r="37" spans="1:19" ht="18" customHeight="1" x14ac:dyDescent="0.4"/>
    <row r="38" spans="1:19" ht="18" customHeight="1" x14ac:dyDescent="0.4"/>
    <row r="39" spans="1:19" ht="18" customHeight="1" x14ac:dyDescent="0.4"/>
    <row r="40" spans="1:19" ht="18" customHeight="1" x14ac:dyDescent="0.4"/>
    <row r="41" spans="1:19" ht="18" customHeight="1" x14ac:dyDescent="0.4"/>
    <row r="42" spans="1:19" ht="18" customHeight="1" x14ac:dyDescent="0.4"/>
    <row r="43" spans="1:19" ht="18" customHeight="1" x14ac:dyDescent="0.4"/>
    <row r="44" spans="1:19" ht="18" customHeight="1" x14ac:dyDescent="0.4"/>
    <row r="45" spans="1:19" ht="18" customHeight="1" x14ac:dyDescent="0.4"/>
    <row r="46" spans="1:19" ht="18" customHeight="1" x14ac:dyDescent="0.4"/>
    <row r="47" spans="1:19" ht="18" customHeight="1" x14ac:dyDescent="0.4"/>
    <row r="48" spans="1:19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</sheetData>
  <mergeCells count="30">
    <mergeCell ref="E28:G28"/>
    <mergeCell ref="K28:M28"/>
    <mergeCell ref="Q28:S28"/>
    <mergeCell ref="Q29:S29"/>
    <mergeCell ref="Q30:S30"/>
    <mergeCell ref="A26:S26"/>
    <mergeCell ref="E16:G16"/>
    <mergeCell ref="Q16:S16"/>
    <mergeCell ref="E18:G18"/>
    <mergeCell ref="Q18:S18"/>
    <mergeCell ref="E20:G20"/>
    <mergeCell ref="Q20:S20"/>
    <mergeCell ref="Q22:S22"/>
    <mergeCell ref="A23:S23"/>
    <mergeCell ref="E25:G25"/>
    <mergeCell ref="J25:L25"/>
    <mergeCell ref="Q25:S25"/>
    <mergeCell ref="E14:G14"/>
    <mergeCell ref="Q14:S14"/>
    <mergeCell ref="L1:N1"/>
    <mergeCell ref="O1:S1"/>
    <mergeCell ref="L2:N3"/>
    <mergeCell ref="O2:S2"/>
    <mergeCell ref="O3:S3"/>
    <mergeCell ref="L5:S5"/>
    <mergeCell ref="A7:S7"/>
    <mergeCell ref="B9:S9"/>
    <mergeCell ref="H11:J11"/>
    <mergeCell ref="Q11:S11"/>
    <mergeCell ref="A12:S12"/>
  </mergeCells>
  <phoneticPr fontId="9"/>
  <dataValidations count="2">
    <dataValidation type="list" showInputMessage="1" showErrorMessage="1" sqref="O2" xr:uid="{0BA3A139-56BA-40AB-B193-78F7592E5A0A}">
      <formula1>"　□治験,　■治験"</formula1>
    </dataValidation>
    <dataValidation type="list" showInputMessage="1" showErrorMessage="1" sqref="O3" xr:uid="{D1DAD1C5-C59F-429B-99AC-945235978BA6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E34DC5-7CA5-4EE5-A681-198BBB7B4DB1}">
  <sheetPr>
    <tabColor rgb="FF92D050"/>
  </sheetPr>
  <dimension ref="A1:Y259"/>
  <sheetViews>
    <sheetView view="pageBreakPreview" zoomScaleNormal="100" zoomScaleSheetLayoutView="100" workbookViewId="0">
      <pane ySplit="1" topLeftCell="A2" activePane="bottomLeft" state="frozen"/>
      <selection activeCell="M1" sqref="M1:Q1"/>
      <selection pane="bottomLeft" activeCell="O1" sqref="O1:S1"/>
    </sheetView>
  </sheetViews>
  <sheetFormatPr defaultColWidth="9" defaultRowHeight="17.100000000000001" customHeight="1" x14ac:dyDescent="0.4"/>
  <cols>
    <col min="1" max="1" width="19" style="1" customWidth="1"/>
    <col min="2" max="2" width="4.125" style="1" customWidth="1"/>
    <col min="3" max="16" width="4" style="1" customWidth="1"/>
    <col min="17" max="19" width="4.5" style="1" customWidth="1"/>
    <col min="20" max="20" width="9" style="95"/>
    <col min="21" max="16384" width="9" style="1"/>
  </cols>
  <sheetData>
    <row r="1" spans="1:25" ht="15" customHeight="1" x14ac:dyDescent="0.4">
      <c r="A1" s="82" t="s">
        <v>94</v>
      </c>
      <c r="B1" s="94"/>
      <c r="C1" s="94"/>
      <c r="D1" s="94"/>
      <c r="E1" s="94"/>
      <c r="F1" s="94"/>
      <c r="G1" s="94"/>
      <c r="H1" s="94"/>
      <c r="I1" s="94"/>
      <c r="L1" s="185" t="s">
        <v>70</v>
      </c>
      <c r="M1" s="186"/>
      <c r="N1" s="187"/>
      <c r="O1" s="188"/>
      <c r="P1" s="189"/>
      <c r="Q1" s="189"/>
      <c r="R1" s="189"/>
      <c r="S1" s="190"/>
    </row>
    <row r="2" spans="1:25" ht="15" customHeight="1" x14ac:dyDescent="0.4">
      <c r="A2" s="84" t="s">
        <v>208</v>
      </c>
      <c r="L2" s="191" t="s">
        <v>68</v>
      </c>
      <c r="M2" s="192"/>
      <c r="N2" s="193"/>
      <c r="O2" s="197" t="s">
        <v>67</v>
      </c>
      <c r="P2" s="198"/>
      <c r="Q2" s="198"/>
      <c r="R2" s="198"/>
      <c r="S2" s="199"/>
    </row>
    <row r="3" spans="1:25" ht="15" customHeight="1" x14ac:dyDescent="0.4">
      <c r="L3" s="194"/>
      <c r="M3" s="195"/>
      <c r="N3" s="196"/>
      <c r="O3" s="200" t="s">
        <v>66</v>
      </c>
      <c r="P3" s="201"/>
      <c r="Q3" s="201"/>
      <c r="R3" s="201"/>
      <c r="S3" s="202"/>
    </row>
    <row r="4" spans="1:25" ht="9.75" customHeight="1" x14ac:dyDescent="0.4">
      <c r="M4" s="40"/>
      <c r="N4" s="40"/>
      <c r="O4" s="40"/>
      <c r="P4" s="82"/>
      <c r="Q4" s="82"/>
      <c r="R4" s="82"/>
    </row>
    <row r="5" spans="1:25" ht="17.100000000000001" customHeight="1" x14ac:dyDescent="0.4">
      <c r="L5" s="203" t="s">
        <v>65</v>
      </c>
      <c r="M5" s="203"/>
      <c r="N5" s="203"/>
      <c r="O5" s="203"/>
      <c r="P5" s="203"/>
      <c r="Q5" s="203"/>
      <c r="R5" s="203"/>
      <c r="S5" s="203"/>
      <c r="T5" s="96"/>
      <c r="U5" s="80"/>
      <c r="V5" s="80"/>
      <c r="W5" s="80"/>
      <c r="X5" s="80"/>
      <c r="Y5" s="80"/>
    </row>
    <row r="7" spans="1:25" ht="19.5" customHeight="1" x14ac:dyDescent="0.4">
      <c r="A7" s="204" t="s">
        <v>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</row>
    <row r="8" spans="1:25" ht="12" customHeight="1" x14ac:dyDescent="0.4">
      <c r="J8" s="1" t="s">
        <v>63</v>
      </c>
    </row>
    <row r="9" spans="1:25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205"/>
      <c r="S9" s="205"/>
      <c r="T9" s="9"/>
    </row>
    <row r="10" spans="1:25" s="2" customFormat="1" ht="7.5" customHeight="1" x14ac:dyDescent="0.4">
      <c r="T10" s="9"/>
    </row>
    <row r="11" spans="1:25" s="2" customFormat="1" ht="17.100000000000001" customHeight="1" x14ac:dyDescent="0.4">
      <c r="A11" s="2" t="s">
        <v>96</v>
      </c>
      <c r="H11" s="206" t="s">
        <v>97</v>
      </c>
      <c r="I11" s="206"/>
      <c r="J11" s="206"/>
      <c r="K11" s="7"/>
      <c r="L11" s="7"/>
      <c r="Q11" s="207" t="s">
        <v>60</v>
      </c>
      <c r="R11" s="208"/>
      <c r="S11" s="208"/>
      <c r="T11" s="9"/>
    </row>
    <row r="12" spans="1:25" s="9" customFormat="1" ht="18" customHeight="1" x14ac:dyDescent="0.4">
      <c r="A12" s="209" t="s">
        <v>59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10"/>
      <c r="R12" s="210"/>
      <c r="S12" s="211"/>
    </row>
    <row r="13" spans="1:25" s="2" customFormat="1" ht="18" customHeight="1" x14ac:dyDescent="0.4">
      <c r="A13" s="97" t="s">
        <v>98</v>
      </c>
      <c r="B13" s="251">
        <v>100000</v>
      </c>
      <c r="C13" s="252"/>
      <c r="D13" s="252"/>
      <c r="E13" s="252"/>
      <c r="F13" s="252"/>
      <c r="G13" s="100" t="s">
        <v>209</v>
      </c>
      <c r="H13" s="101"/>
      <c r="I13" s="101"/>
      <c r="J13" s="101"/>
      <c r="K13" s="101"/>
      <c r="L13" s="101"/>
      <c r="M13" s="101"/>
      <c r="N13" s="101"/>
      <c r="O13" s="101"/>
      <c r="P13" s="102"/>
      <c r="Q13" s="101"/>
      <c r="R13" s="101" t="s">
        <v>56</v>
      </c>
      <c r="S13" s="103"/>
      <c r="T13" s="9"/>
    </row>
    <row r="14" spans="1:25" s="2" customFormat="1" ht="18" customHeight="1" x14ac:dyDescent="0.4">
      <c r="A14" s="39"/>
      <c r="B14" s="248" t="s">
        <v>210</v>
      </c>
      <c r="C14" s="249"/>
      <c r="D14" s="249"/>
      <c r="E14" s="249"/>
      <c r="F14" s="249"/>
      <c r="G14" s="249"/>
      <c r="H14" s="250">
        <v>100000</v>
      </c>
      <c r="I14" s="250"/>
      <c r="J14" s="72" t="s">
        <v>30</v>
      </c>
      <c r="K14" s="9" t="s">
        <v>36</v>
      </c>
      <c r="L14" s="67" t="s">
        <v>48</v>
      </c>
      <c r="P14" s="169"/>
      <c r="Q14" s="216">
        <f>H14*1.1</f>
        <v>110000.00000000001</v>
      </c>
      <c r="R14" s="217"/>
      <c r="S14" s="218"/>
    </row>
    <row r="15" spans="1:25" s="2" customFormat="1" ht="18" customHeight="1" x14ac:dyDescent="0.4">
      <c r="A15" s="39"/>
      <c r="B15" s="170" t="s">
        <v>211</v>
      </c>
      <c r="C15" s="243" t="s">
        <v>212</v>
      </c>
      <c r="D15" s="243"/>
      <c r="E15" s="243"/>
      <c r="F15" s="243"/>
      <c r="G15" s="243"/>
      <c r="H15" s="243"/>
      <c r="I15" s="243"/>
      <c r="J15" s="244">
        <v>0.1</v>
      </c>
      <c r="K15" s="244"/>
      <c r="L15" s="245">
        <f t="shared" ref="L15:L20" si="0">$B$13*$J15</f>
        <v>10000</v>
      </c>
      <c r="M15" s="245"/>
      <c r="N15" s="245"/>
      <c r="P15" s="169"/>
      <c r="Q15" s="41"/>
      <c r="R15" s="40"/>
      <c r="S15" s="168"/>
      <c r="T15" s="9"/>
    </row>
    <row r="16" spans="1:25" s="2" customFormat="1" ht="18" customHeight="1" x14ac:dyDescent="0.4">
      <c r="A16" s="39"/>
      <c r="B16" s="170" t="s">
        <v>213</v>
      </c>
      <c r="C16" s="243" t="s">
        <v>214</v>
      </c>
      <c r="D16" s="243"/>
      <c r="E16" s="243"/>
      <c r="F16" s="243"/>
      <c r="G16" s="243"/>
      <c r="H16" s="243"/>
      <c r="I16" s="243"/>
      <c r="J16" s="244">
        <v>0.1</v>
      </c>
      <c r="K16" s="244"/>
      <c r="L16" s="245">
        <f t="shared" si="0"/>
        <v>10000</v>
      </c>
      <c r="M16" s="245"/>
      <c r="N16" s="245"/>
      <c r="P16" s="169"/>
      <c r="Q16" s="41"/>
      <c r="R16" s="40"/>
      <c r="S16" s="168"/>
      <c r="T16" s="9"/>
    </row>
    <row r="17" spans="1:20" s="2" customFormat="1" ht="18" customHeight="1" x14ac:dyDescent="0.4">
      <c r="A17" s="39"/>
      <c r="B17" s="170" t="s">
        <v>215</v>
      </c>
      <c r="C17" s="243" t="s">
        <v>216</v>
      </c>
      <c r="D17" s="243"/>
      <c r="E17" s="243"/>
      <c r="F17" s="243"/>
      <c r="G17" s="243"/>
      <c r="H17" s="243"/>
      <c r="I17" s="243"/>
      <c r="J17" s="244">
        <v>0.2</v>
      </c>
      <c r="K17" s="244"/>
      <c r="L17" s="245">
        <f t="shared" si="0"/>
        <v>20000</v>
      </c>
      <c r="M17" s="245"/>
      <c r="N17" s="245"/>
      <c r="P17" s="169"/>
      <c r="Q17" s="41"/>
      <c r="R17" s="40"/>
      <c r="S17" s="168"/>
      <c r="T17" s="9"/>
    </row>
    <row r="18" spans="1:20" s="2" customFormat="1" ht="18" customHeight="1" x14ac:dyDescent="0.4">
      <c r="A18" s="39"/>
      <c r="B18" s="170" t="s">
        <v>217</v>
      </c>
      <c r="C18" s="243" t="s">
        <v>218</v>
      </c>
      <c r="D18" s="243"/>
      <c r="E18" s="243"/>
      <c r="F18" s="243"/>
      <c r="G18" s="243"/>
      <c r="H18" s="243"/>
      <c r="I18" s="243"/>
      <c r="J18" s="244">
        <v>0.3</v>
      </c>
      <c r="K18" s="244"/>
      <c r="L18" s="245">
        <f t="shared" si="0"/>
        <v>30000</v>
      </c>
      <c r="M18" s="245"/>
      <c r="N18" s="245"/>
      <c r="P18" s="169"/>
      <c r="Q18" s="41"/>
      <c r="R18" s="40"/>
      <c r="S18" s="168"/>
      <c r="T18" s="9"/>
    </row>
    <row r="19" spans="1:20" s="2" customFormat="1" ht="18" customHeight="1" x14ac:dyDescent="0.4">
      <c r="A19" s="39"/>
      <c r="B19" s="170" t="s">
        <v>219</v>
      </c>
      <c r="C19" s="243" t="s">
        <v>220</v>
      </c>
      <c r="D19" s="243"/>
      <c r="E19" s="243"/>
      <c r="F19" s="243"/>
      <c r="G19" s="243"/>
      <c r="H19" s="243"/>
      <c r="I19" s="243"/>
      <c r="J19" s="244">
        <v>0.3</v>
      </c>
      <c r="K19" s="244"/>
      <c r="L19" s="245">
        <f t="shared" si="0"/>
        <v>30000</v>
      </c>
      <c r="M19" s="245"/>
      <c r="N19" s="245"/>
      <c r="P19" s="169"/>
      <c r="Q19" s="41"/>
      <c r="R19" s="40"/>
      <c r="S19" s="168"/>
      <c r="T19" s="9"/>
    </row>
    <row r="20" spans="1:20" s="2" customFormat="1" ht="18" customHeight="1" x14ac:dyDescent="0.4">
      <c r="A20" s="39"/>
      <c r="B20" s="171" t="s">
        <v>221</v>
      </c>
      <c r="C20" s="246" t="s">
        <v>222</v>
      </c>
      <c r="D20" s="246"/>
      <c r="E20" s="246"/>
      <c r="F20" s="246"/>
      <c r="G20" s="246"/>
      <c r="H20" s="246"/>
      <c r="I20" s="246"/>
      <c r="J20" s="247">
        <v>1</v>
      </c>
      <c r="K20" s="247"/>
      <c r="L20" s="245">
        <f t="shared" si="0"/>
        <v>100000</v>
      </c>
      <c r="M20" s="245"/>
      <c r="N20" s="245"/>
      <c r="P20" s="169"/>
      <c r="Q20" s="41"/>
      <c r="R20" s="40"/>
      <c r="S20" s="168"/>
      <c r="T20" s="9"/>
    </row>
    <row r="21" spans="1:20" s="2" customFormat="1" ht="18" customHeight="1" x14ac:dyDescent="0.4">
      <c r="A21" s="97" t="s">
        <v>190</v>
      </c>
      <c r="B21" s="98" t="s">
        <v>223</v>
      </c>
      <c r="C21" s="99"/>
      <c r="D21" s="99"/>
      <c r="E21" s="100"/>
      <c r="F21" s="100"/>
      <c r="G21" s="100"/>
      <c r="H21" s="100"/>
      <c r="I21" s="101"/>
      <c r="J21" s="101"/>
      <c r="K21" s="101"/>
      <c r="L21" s="101"/>
      <c r="M21" s="101"/>
      <c r="N21" s="101"/>
      <c r="O21" s="101"/>
      <c r="P21" s="113"/>
      <c r="Q21" s="101"/>
      <c r="R21" s="101" t="s">
        <v>53</v>
      </c>
      <c r="S21" s="103"/>
      <c r="T21" s="9"/>
    </row>
    <row r="22" spans="1:20" s="2" customFormat="1" ht="18" customHeight="1" x14ac:dyDescent="0.4">
      <c r="A22" s="104"/>
      <c r="B22" s="105"/>
      <c r="C22" s="106"/>
      <c r="D22" s="106"/>
      <c r="E22" s="181">
        <f>IF($Q$14="","",Q14)</f>
        <v>110000.00000000001</v>
      </c>
      <c r="F22" s="181"/>
      <c r="G22" s="181"/>
      <c r="H22" s="115" t="s">
        <v>30</v>
      </c>
      <c r="I22" s="108" t="s">
        <v>36</v>
      </c>
      <c r="J22" s="109" t="s">
        <v>44</v>
      </c>
      <c r="K22" s="106"/>
      <c r="L22" s="106"/>
      <c r="M22" s="106"/>
      <c r="N22" s="106"/>
      <c r="O22" s="106"/>
      <c r="P22" s="116"/>
      <c r="Q22" s="182">
        <f>IF($E$22="","",E22*0.2)</f>
        <v>22000.000000000004</v>
      </c>
      <c r="R22" s="182"/>
      <c r="S22" s="213"/>
      <c r="T22" s="9"/>
    </row>
    <row r="23" spans="1:20" s="2" customFormat="1" ht="18" customHeight="1" x14ac:dyDescent="0.4">
      <c r="A23" s="48" t="s">
        <v>40</v>
      </c>
      <c r="B23" s="38"/>
      <c r="P23" s="36"/>
      <c r="R23" s="43" t="s">
        <v>74</v>
      </c>
      <c r="S23" s="42"/>
      <c r="T23" s="9"/>
    </row>
    <row r="24" spans="1:20" s="2" customFormat="1" ht="18" customHeight="1" x14ac:dyDescent="0.4">
      <c r="A24" s="28"/>
      <c r="B24" s="34"/>
      <c r="C24" s="33"/>
      <c r="D24" s="33" t="s">
        <v>76</v>
      </c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2"/>
      <c r="Q24" s="224">
        <f>IF($Q$22="","",Q14+Q22)</f>
        <v>132000.00000000003</v>
      </c>
      <c r="R24" s="224"/>
      <c r="S24" s="225"/>
      <c r="T24" s="9"/>
    </row>
    <row r="25" spans="1:20" s="9" customFormat="1" ht="18" customHeight="1" x14ac:dyDescent="0.4">
      <c r="A25" s="219" t="s">
        <v>41</v>
      </c>
      <c r="B25" s="220"/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1"/>
    </row>
    <row r="26" spans="1:20" s="2" customFormat="1" ht="18" customHeight="1" x14ac:dyDescent="0.4">
      <c r="A26" s="48" t="s">
        <v>40</v>
      </c>
      <c r="B26" s="60" t="s">
        <v>39</v>
      </c>
      <c r="C26" s="121"/>
      <c r="D26" s="121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9"/>
      <c r="R26" s="43" t="s">
        <v>75</v>
      </c>
      <c r="S26" s="42"/>
      <c r="T26" s="9"/>
    </row>
    <row r="27" spans="1:20" s="2" customFormat="1" ht="18" customHeight="1" x14ac:dyDescent="0.4">
      <c r="A27" s="28"/>
      <c r="B27" s="34"/>
      <c r="C27" s="33"/>
      <c r="D27" s="33" t="s">
        <v>224</v>
      </c>
      <c r="E27" s="232">
        <f>Q24</f>
        <v>132000.00000000003</v>
      </c>
      <c r="F27" s="232"/>
      <c r="G27" s="232"/>
      <c r="H27" s="47" t="s">
        <v>30</v>
      </c>
      <c r="I27" s="46" t="s">
        <v>36</v>
      </c>
      <c r="J27" s="233" t="s">
        <v>35</v>
      </c>
      <c r="K27" s="233"/>
      <c r="L27" s="233"/>
      <c r="M27" s="33"/>
      <c r="N27" s="33"/>
      <c r="O27" s="33"/>
      <c r="P27" s="32"/>
      <c r="Q27" s="224">
        <f>IF($E$27="","",ROUNDUP(E27*0.3,0))</f>
        <v>39600</v>
      </c>
      <c r="R27" s="224"/>
      <c r="S27" s="225"/>
      <c r="T27" s="9"/>
    </row>
    <row r="28" spans="1:20" s="2" customFormat="1" ht="18" customHeight="1" x14ac:dyDescent="0.4">
      <c r="A28" s="219" t="s">
        <v>34</v>
      </c>
      <c r="B28" s="220"/>
      <c r="C28" s="220"/>
      <c r="D28" s="220"/>
      <c r="E28" s="220"/>
      <c r="F28" s="220"/>
      <c r="G28" s="220"/>
      <c r="H28" s="220"/>
      <c r="I28" s="220"/>
      <c r="J28" s="220"/>
      <c r="K28" s="220"/>
      <c r="L28" s="220"/>
      <c r="M28" s="220"/>
      <c r="N28" s="220"/>
      <c r="O28" s="220"/>
      <c r="P28" s="220"/>
      <c r="Q28" s="220"/>
      <c r="R28" s="220"/>
      <c r="S28" s="221"/>
      <c r="T28" s="9"/>
    </row>
    <row r="29" spans="1:20" s="2" customFormat="1" ht="18" customHeight="1" x14ac:dyDescent="0.4">
      <c r="A29" s="39"/>
      <c r="B29" s="60" t="s">
        <v>33</v>
      </c>
      <c r="C29" s="121"/>
      <c r="D29" s="121"/>
      <c r="E29" s="58"/>
      <c r="F29" s="58"/>
      <c r="G29" s="58"/>
      <c r="H29" s="58"/>
      <c r="I29" s="58"/>
      <c r="J29" s="58"/>
      <c r="K29" s="58"/>
      <c r="L29" s="58"/>
      <c r="M29" s="58"/>
      <c r="N29" s="58"/>
      <c r="O29" s="58"/>
      <c r="P29" s="59"/>
      <c r="R29" s="41"/>
      <c r="S29" s="122"/>
      <c r="T29" s="9"/>
    </row>
    <row r="30" spans="1:20" s="2" customFormat="1" ht="18" customHeight="1" x14ac:dyDescent="0.4">
      <c r="A30" s="39"/>
      <c r="B30" s="38"/>
      <c r="D30" s="2" t="s">
        <v>49</v>
      </c>
      <c r="E30" s="215">
        <f>Q24</f>
        <v>132000.00000000003</v>
      </c>
      <c r="F30" s="215"/>
      <c r="G30" s="215"/>
      <c r="H30" s="9" t="s">
        <v>30</v>
      </c>
      <c r="I30" s="9" t="s">
        <v>29</v>
      </c>
      <c r="J30" s="9" t="s">
        <v>45</v>
      </c>
      <c r="K30" s="234">
        <f>Q27</f>
        <v>39600</v>
      </c>
      <c r="L30" s="235"/>
      <c r="M30" s="235"/>
      <c r="N30" s="2" t="s">
        <v>12</v>
      </c>
      <c r="P30" s="36"/>
      <c r="Q30" s="236">
        <f>IF($Q$24="","",E30+K30)</f>
        <v>171600.00000000003</v>
      </c>
      <c r="R30" s="236"/>
      <c r="S30" s="237"/>
      <c r="T30" s="9"/>
    </row>
    <row r="31" spans="1:20" s="2" customFormat="1" ht="15" customHeight="1" x14ac:dyDescent="0.4">
      <c r="A31" s="39"/>
      <c r="B31" s="38"/>
      <c r="P31" s="36"/>
      <c r="Q31" s="226" t="s">
        <v>27</v>
      </c>
      <c r="R31" s="227"/>
      <c r="S31" s="228"/>
      <c r="T31" s="9"/>
    </row>
    <row r="32" spans="1:20" s="2" customFormat="1" ht="18" customHeight="1" x14ac:dyDescent="0.4">
      <c r="A32" s="28"/>
      <c r="B32" s="34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2"/>
      <c r="Q32" s="229">
        <f>IF($Q$30="","",ROUNDDOWN(Q30/110*10,0))</f>
        <v>15600</v>
      </c>
      <c r="R32" s="230"/>
      <c r="S32" s="231"/>
      <c r="T32" s="9"/>
    </row>
    <row r="33" spans="1:20" ht="18" customHeight="1" x14ac:dyDescent="0.4"/>
    <row r="34" spans="1:20" s="2" customFormat="1" ht="18" customHeight="1" x14ac:dyDescent="0.4">
      <c r="A34" s="10"/>
      <c r="B34" s="94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9"/>
    </row>
    <row r="35" spans="1:20" s="2" customFormat="1" ht="18" customHeight="1" x14ac:dyDescent="0.4">
      <c r="A35" s="10"/>
      <c r="B35" s="94"/>
      <c r="E35" s="123"/>
      <c r="F35" s="123"/>
      <c r="G35" s="123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"/>
    </row>
    <row r="36" spans="1:20" s="2" customFormat="1" ht="18" customHeight="1" x14ac:dyDescent="0.4">
      <c r="A36" s="10"/>
      <c r="B36" s="94"/>
      <c r="E36" s="123"/>
      <c r="F36" s="123"/>
      <c r="G36" s="123"/>
      <c r="H36" s="123"/>
      <c r="I36" s="123"/>
      <c r="J36" s="123"/>
      <c r="K36" s="123"/>
      <c r="L36" s="123"/>
      <c r="M36" s="123"/>
      <c r="N36" s="123"/>
      <c r="O36" s="123"/>
      <c r="P36" s="123"/>
      <c r="Q36" s="123"/>
      <c r="R36" s="123"/>
      <c r="S36" s="123"/>
      <c r="T36" s="9"/>
    </row>
    <row r="37" spans="1:20" ht="18" customHeight="1" x14ac:dyDescent="0.4"/>
    <row r="38" spans="1:20" ht="18" customHeight="1" x14ac:dyDescent="0.4"/>
    <row r="39" spans="1:20" ht="18" customHeight="1" x14ac:dyDescent="0.4"/>
    <row r="40" spans="1:20" ht="18" customHeight="1" x14ac:dyDescent="0.4"/>
    <row r="41" spans="1:20" ht="18" customHeight="1" x14ac:dyDescent="0.4"/>
    <row r="42" spans="1:20" ht="18" customHeight="1" x14ac:dyDescent="0.4"/>
    <row r="43" spans="1:20" ht="18" customHeight="1" x14ac:dyDescent="0.4"/>
    <row r="44" spans="1:20" ht="18" customHeight="1" x14ac:dyDescent="0.4"/>
    <row r="45" spans="1:20" ht="18" customHeight="1" x14ac:dyDescent="0.4"/>
    <row r="46" spans="1:20" ht="18" customHeight="1" x14ac:dyDescent="0.4"/>
    <row r="47" spans="1:20" ht="18" customHeight="1" x14ac:dyDescent="0.4"/>
    <row r="48" spans="1:20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</sheetData>
  <mergeCells count="46">
    <mergeCell ref="B13:F13"/>
    <mergeCell ref="L1:N1"/>
    <mergeCell ref="O1:S1"/>
    <mergeCell ref="L2:N3"/>
    <mergeCell ref="O2:S2"/>
    <mergeCell ref="O3:S3"/>
    <mergeCell ref="L5:S5"/>
    <mergeCell ref="A7:S7"/>
    <mergeCell ref="B9:S9"/>
    <mergeCell ref="H11:J11"/>
    <mergeCell ref="Q11:S11"/>
    <mergeCell ref="A12:S12"/>
    <mergeCell ref="B14:G14"/>
    <mergeCell ref="H14:I14"/>
    <mergeCell ref="Q14:S14"/>
    <mergeCell ref="C15:I15"/>
    <mergeCell ref="J15:K15"/>
    <mergeCell ref="L15:N15"/>
    <mergeCell ref="C16:I16"/>
    <mergeCell ref="J16:K16"/>
    <mergeCell ref="L16:N16"/>
    <mergeCell ref="C17:I17"/>
    <mergeCell ref="J17:K17"/>
    <mergeCell ref="L17:N17"/>
    <mergeCell ref="Q24:S24"/>
    <mergeCell ref="C18:I18"/>
    <mergeCell ref="J18:K18"/>
    <mergeCell ref="L18:N18"/>
    <mergeCell ref="C19:I19"/>
    <mergeCell ref="J19:K19"/>
    <mergeCell ref="L19:N19"/>
    <mergeCell ref="C20:I20"/>
    <mergeCell ref="J20:K20"/>
    <mergeCell ref="L20:N20"/>
    <mergeCell ref="E22:G22"/>
    <mergeCell ref="Q22:S22"/>
    <mergeCell ref="Q31:S31"/>
    <mergeCell ref="Q32:S32"/>
    <mergeCell ref="A25:S25"/>
    <mergeCell ref="E27:G27"/>
    <mergeCell ref="J27:L27"/>
    <mergeCell ref="Q27:S27"/>
    <mergeCell ref="A28:S28"/>
    <mergeCell ref="E30:G30"/>
    <mergeCell ref="K30:M30"/>
    <mergeCell ref="Q30:S30"/>
  </mergeCells>
  <phoneticPr fontId="9"/>
  <dataValidations count="3">
    <dataValidation type="list" allowBlank="1" showInputMessage="1" showErrorMessage="1" sqref="H14" xr:uid="{5320B261-3D57-46EC-B924-DB1C5A33848B}">
      <formula1>"10000,20000,30000,40000,50000,60000,70000,80000,90000,100000"</formula1>
    </dataValidation>
    <dataValidation type="list" showInputMessage="1" showErrorMessage="1" sqref="O3" xr:uid="{4E16B287-2B4C-4AD6-978D-D6D1E2E49D77}">
      <formula1>"　□製造販売後臨床試験,　■製造販売後臨床試験"</formula1>
    </dataValidation>
    <dataValidation type="list" showInputMessage="1" showErrorMessage="1" sqref="O2" xr:uid="{E347C04B-85E3-4A9B-A8CE-A95862E85CE0}">
      <formula1>"　□治験,　■治験"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391BB1-2708-4711-AC13-5B3E489F2777}">
  <sheetPr>
    <tabColor rgb="FF92D050"/>
  </sheetPr>
  <dimension ref="A1:W267"/>
  <sheetViews>
    <sheetView view="pageBreakPreview" zoomScaleNormal="100" zoomScaleSheetLayoutView="100" workbookViewId="0">
      <pane ySplit="1" topLeftCell="A2" activePane="bottomLeft" state="frozen"/>
      <selection activeCell="M1" sqref="M1:Q1"/>
      <selection pane="bottomLeft" activeCell="M1" sqref="M1:Q1"/>
    </sheetView>
  </sheetViews>
  <sheetFormatPr defaultRowHeight="17.100000000000001" customHeight="1" x14ac:dyDescent="0.4"/>
  <cols>
    <col min="1" max="1" width="19" style="1" customWidth="1"/>
    <col min="2" max="2" width="11.5" style="1" customWidth="1"/>
    <col min="3" max="14" width="4" style="1" customWidth="1"/>
    <col min="15" max="17" width="4.5" style="1" customWidth="1"/>
    <col min="18" max="16384" width="9" style="1"/>
  </cols>
  <sheetData>
    <row r="1" spans="1:23" ht="15" customHeight="1" x14ac:dyDescent="0.4">
      <c r="A1" s="82" t="s">
        <v>73</v>
      </c>
      <c r="J1" s="185" t="s">
        <v>70</v>
      </c>
      <c r="K1" s="186"/>
      <c r="L1" s="187"/>
      <c r="M1" s="188"/>
      <c r="N1" s="189"/>
      <c r="O1" s="189"/>
      <c r="P1" s="189"/>
      <c r="Q1" s="190"/>
    </row>
    <row r="2" spans="1:23" ht="15" customHeight="1" x14ac:dyDescent="0.4">
      <c r="A2" s="84" t="s">
        <v>122</v>
      </c>
      <c r="J2" s="191" t="s">
        <v>68</v>
      </c>
      <c r="K2" s="192"/>
      <c r="L2" s="193"/>
      <c r="M2" s="197" t="s">
        <v>67</v>
      </c>
      <c r="N2" s="198"/>
      <c r="O2" s="198"/>
      <c r="P2" s="198"/>
      <c r="Q2" s="199"/>
    </row>
    <row r="3" spans="1:23" ht="15" customHeight="1" x14ac:dyDescent="0.4">
      <c r="J3" s="194"/>
      <c r="K3" s="195"/>
      <c r="L3" s="196"/>
      <c r="M3" s="200" t="s">
        <v>66</v>
      </c>
      <c r="N3" s="201"/>
      <c r="O3" s="201"/>
      <c r="P3" s="201"/>
      <c r="Q3" s="202"/>
    </row>
    <row r="4" spans="1:23" ht="9.75" customHeight="1" x14ac:dyDescent="0.4">
      <c r="K4" s="40"/>
      <c r="L4" s="40"/>
      <c r="M4" s="40"/>
      <c r="N4" s="82"/>
      <c r="O4" s="82"/>
      <c r="P4" s="82"/>
    </row>
    <row r="5" spans="1:23" ht="17.100000000000001" customHeight="1" x14ac:dyDescent="0.4">
      <c r="K5" s="203" t="s">
        <v>65</v>
      </c>
      <c r="L5" s="203"/>
      <c r="M5" s="203"/>
      <c r="N5" s="203"/>
      <c r="O5" s="203"/>
      <c r="P5" s="203"/>
      <c r="Q5" s="203"/>
      <c r="R5" s="80"/>
      <c r="S5" s="80"/>
      <c r="T5" s="80"/>
      <c r="U5" s="80"/>
      <c r="V5" s="80"/>
      <c r="W5" s="80"/>
    </row>
    <row r="7" spans="1:23" ht="19.5" customHeight="1" x14ac:dyDescent="0.4">
      <c r="A7" s="204" t="s">
        <v>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</row>
    <row r="8" spans="1:23" ht="12" customHeight="1" x14ac:dyDescent="0.4">
      <c r="H8" s="1" t="s">
        <v>63</v>
      </c>
    </row>
    <row r="9" spans="1:23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</row>
    <row r="10" spans="1:23" s="2" customFormat="1" ht="7.5" customHeight="1" x14ac:dyDescent="0.4"/>
    <row r="11" spans="1:23" s="2" customFormat="1" ht="17.100000000000001" customHeight="1" x14ac:dyDescent="0.4">
      <c r="A11" s="2" t="s">
        <v>61</v>
      </c>
      <c r="O11" s="207" t="s">
        <v>60</v>
      </c>
      <c r="P11" s="208"/>
      <c r="Q11" s="208"/>
    </row>
    <row r="12" spans="1:23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1"/>
    </row>
    <row r="13" spans="1:23" s="2" customFormat="1" ht="18" customHeight="1" x14ac:dyDescent="0.4">
      <c r="A13" s="39" t="s">
        <v>123</v>
      </c>
      <c r="B13" s="130" t="s">
        <v>124</v>
      </c>
      <c r="C13" s="131"/>
      <c r="D13" s="131"/>
      <c r="E13" s="131"/>
      <c r="F13" s="132"/>
      <c r="G13" s="58"/>
      <c r="H13" s="58"/>
      <c r="I13" s="58"/>
      <c r="J13" s="58"/>
      <c r="K13" s="58"/>
      <c r="L13" s="58"/>
      <c r="M13" s="58"/>
      <c r="N13" s="59"/>
      <c r="P13" s="133" t="s">
        <v>56</v>
      </c>
      <c r="Q13" s="134"/>
    </row>
    <row r="14" spans="1:23" s="2" customFormat="1" ht="18" customHeight="1" x14ac:dyDescent="0.4">
      <c r="A14" s="39"/>
      <c r="B14" s="38"/>
      <c r="D14" s="253">
        <v>7000</v>
      </c>
      <c r="E14" s="253"/>
      <c r="F14" s="2" t="s">
        <v>12</v>
      </c>
      <c r="G14" s="2" t="s">
        <v>125</v>
      </c>
      <c r="H14" s="254" t="s">
        <v>48</v>
      </c>
      <c r="I14" s="254"/>
      <c r="N14" s="36"/>
      <c r="O14" s="236">
        <f>+D14*1.1</f>
        <v>7700.0000000000009</v>
      </c>
      <c r="P14" s="236"/>
      <c r="Q14" s="237"/>
    </row>
    <row r="15" spans="1:23" s="2" customFormat="1" ht="18" customHeight="1" x14ac:dyDescent="0.4">
      <c r="A15" s="61" t="s">
        <v>126</v>
      </c>
      <c r="B15" s="60" t="s">
        <v>127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  <c r="O15" s="58"/>
      <c r="P15" s="57" t="s">
        <v>128</v>
      </c>
      <c r="Q15" s="69"/>
    </row>
    <row r="16" spans="1:23" s="2" customFormat="1" ht="18" customHeight="1" x14ac:dyDescent="0.4">
      <c r="A16" s="54"/>
      <c r="B16" s="53"/>
      <c r="C16" s="92"/>
      <c r="D16" s="255">
        <f>O14</f>
        <v>7700.0000000000009</v>
      </c>
      <c r="E16" s="256"/>
      <c r="F16" s="50" t="s">
        <v>12</v>
      </c>
      <c r="G16" s="50" t="s">
        <v>125</v>
      </c>
      <c r="H16" s="135" t="s">
        <v>44</v>
      </c>
      <c r="I16" s="50"/>
      <c r="J16" s="50"/>
      <c r="K16" s="50"/>
      <c r="L16" s="50"/>
      <c r="M16" s="50"/>
      <c r="N16" s="49"/>
      <c r="O16" s="239">
        <f>O14*0.2</f>
        <v>1540.0000000000002</v>
      </c>
      <c r="P16" s="241"/>
      <c r="Q16" s="242"/>
    </row>
    <row r="17" spans="1:17" s="2" customFormat="1" ht="18" customHeight="1" x14ac:dyDescent="0.4">
      <c r="A17" s="48" t="s">
        <v>40</v>
      </c>
      <c r="B17" s="44" t="s">
        <v>129</v>
      </c>
      <c r="N17" s="36"/>
      <c r="P17" s="43" t="s">
        <v>130</v>
      </c>
      <c r="Q17" s="42"/>
    </row>
    <row r="18" spans="1:17" s="2" customFormat="1" ht="18" customHeight="1" x14ac:dyDescent="0.4">
      <c r="A18" s="28"/>
      <c r="B18" s="34"/>
      <c r="D18" s="92" t="s">
        <v>76</v>
      </c>
      <c r="E18" s="50"/>
      <c r="F18" s="93"/>
      <c r="G18" s="93"/>
      <c r="H18" s="52"/>
      <c r="I18" s="51"/>
      <c r="J18" s="124"/>
      <c r="K18" s="124"/>
      <c r="L18" s="124"/>
      <c r="N18" s="32"/>
      <c r="O18" s="257">
        <f>O14+O16</f>
        <v>9240.0000000000018</v>
      </c>
      <c r="P18" s="258"/>
      <c r="Q18" s="259"/>
    </row>
    <row r="19" spans="1:17" s="9" customFormat="1" ht="18" customHeight="1" x14ac:dyDescent="0.4">
      <c r="A19" s="219" t="s">
        <v>41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1"/>
    </row>
    <row r="20" spans="1:17" s="2" customFormat="1" ht="18" customHeight="1" x14ac:dyDescent="0.4">
      <c r="A20" s="48" t="s">
        <v>40</v>
      </c>
      <c r="B20" s="60" t="s">
        <v>131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9"/>
      <c r="P20" s="43" t="s">
        <v>132</v>
      </c>
      <c r="Q20" s="42"/>
    </row>
    <row r="21" spans="1:17" s="2" customFormat="1" ht="18" customHeight="1" x14ac:dyDescent="0.4">
      <c r="A21" s="28"/>
      <c r="B21" s="34"/>
      <c r="C21" s="136" t="s">
        <v>133</v>
      </c>
      <c r="D21" s="260">
        <f>O18</f>
        <v>9240.0000000000018</v>
      </c>
      <c r="E21" s="261"/>
      <c r="F21" s="33" t="s">
        <v>12</v>
      </c>
      <c r="G21" s="33" t="s">
        <v>125</v>
      </c>
      <c r="H21" s="138" t="s">
        <v>35</v>
      </c>
      <c r="I21" s="33"/>
      <c r="J21" s="33"/>
      <c r="M21" s="33"/>
      <c r="N21" s="32"/>
      <c r="O21" s="257">
        <f>ROUNDUP(O18*0.3,0)</f>
        <v>2772</v>
      </c>
      <c r="P21" s="258"/>
      <c r="Q21" s="259"/>
    </row>
    <row r="22" spans="1:17" s="2" customFormat="1" ht="18" customHeight="1" x14ac:dyDescent="0.4">
      <c r="A22" s="219" t="s">
        <v>34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1"/>
    </row>
    <row r="23" spans="1:17" s="2" customFormat="1" ht="18" customHeight="1" x14ac:dyDescent="0.4">
      <c r="A23" s="262" t="s">
        <v>134</v>
      </c>
      <c r="B23" s="60" t="s">
        <v>33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9"/>
      <c r="P23" s="43"/>
      <c r="Q23" s="139"/>
    </row>
    <row r="24" spans="1:17" s="2" customFormat="1" ht="18" customHeight="1" x14ac:dyDescent="0.4">
      <c r="A24" s="263"/>
      <c r="B24" s="38"/>
      <c r="C24" s="140" t="s">
        <v>74</v>
      </c>
      <c r="D24" s="265">
        <f>O18</f>
        <v>9240.0000000000018</v>
      </c>
      <c r="E24" s="266"/>
      <c r="F24" s="2" t="s">
        <v>135</v>
      </c>
      <c r="G24" s="141" t="s">
        <v>29</v>
      </c>
      <c r="H24" s="89" t="s">
        <v>45</v>
      </c>
      <c r="I24" s="265">
        <f>O21</f>
        <v>2772</v>
      </c>
      <c r="J24" s="266"/>
      <c r="K24" s="142" t="s">
        <v>12</v>
      </c>
      <c r="N24" s="36"/>
      <c r="O24" s="216">
        <f>D24+I24</f>
        <v>12012.000000000002</v>
      </c>
      <c r="P24" s="217"/>
      <c r="Q24" s="218"/>
    </row>
    <row r="25" spans="1:17" s="2" customFormat="1" ht="15" customHeight="1" x14ac:dyDescent="0.4">
      <c r="A25" s="263"/>
      <c r="B25" s="38"/>
      <c r="E25" s="43"/>
      <c r="F25" s="43"/>
      <c r="G25" s="7"/>
      <c r="H25" s="6"/>
      <c r="I25" s="143"/>
      <c r="J25" s="43"/>
      <c r="N25" s="36"/>
      <c r="O25" s="226" t="s">
        <v>27</v>
      </c>
      <c r="P25" s="227"/>
      <c r="Q25" s="228"/>
    </row>
    <row r="26" spans="1:17" s="2" customFormat="1" ht="18" customHeight="1" x14ac:dyDescent="0.4">
      <c r="A26" s="264"/>
      <c r="B26" s="144"/>
      <c r="C26" s="145"/>
      <c r="D26" s="145"/>
      <c r="E26" s="33"/>
      <c r="F26" s="33"/>
      <c r="G26" s="33"/>
      <c r="H26" s="33"/>
      <c r="I26" s="33"/>
      <c r="J26" s="33"/>
      <c r="K26" s="33"/>
      <c r="L26" s="33"/>
      <c r="M26" s="33"/>
      <c r="N26" s="32"/>
      <c r="O26" s="229">
        <f>ROUNDDOWN(O24/110*10,0)</f>
        <v>1092</v>
      </c>
      <c r="P26" s="230"/>
      <c r="Q26" s="231"/>
    </row>
    <row r="27" spans="1:17" s="2" customFormat="1" ht="18" customHeight="1" x14ac:dyDescent="0.4">
      <c r="A27" s="10" t="s">
        <v>136</v>
      </c>
      <c r="B27" s="2" t="s">
        <v>137</v>
      </c>
      <c r="E27" s="163"/>
      <c r="F27" s="2" t="s">
        <v>138</v>
      </c>
    </row>
    <row r="28" spans="1:17" s="2" customFormat="1" ht="18" customHeight="1" x14ac:dyDescent="0.4">
      <c r="A28" s="10"/>
      <c r="B28" s="2" t="s">
        <v>139</v>
      </c>
      <c r="E28" s="164"/>
      <c r="F28" s="2" t="s">
        <v>138</v>
      </c>
    </row>
    <row r="29" spans="1:17" s="2" customFormat="1" ht="18" customHeight="1" x14ac:dyDescent="0.4">
      <c r="A29" s="10"/>
      <c r="B29" s="2" t="s">
        <v>140</v>
      </c>
      <c r="E29" s="165"/>
      <c r="F29" s="2" t="s">
        <v>138</v>
      </c>
    </row>
    <row r="30" spans="1:17" s="2" customFormat="1" ht="18" customHeight="1" x14ac:dyDescent="0.4">
      <c r="A30" s="10"/>
    </row>
    <row r="31" spans="1:17" s="2" customFormat="1" ht="18" customHeight="1" x14ac:dyDescent="0.4">
      <c r="A31" s="10" t="s">
        <v>141</v>
      </c>
      <c r="B31" s="94" t="s">
        <v>142</v>
      </c>
      <c r="M31" s="146"/>
      <c r="N31" s="147"/>
      <c r="O31" s="147"/>
    </row>
    <row r="32" spans="1:17" s="2" customFormat="1" ht="18" customHeight="1" x14ac:dyDescent="0.4">
      <c r="A32" s="10"/>
      <c r="B32" s="94" t="s">
        <v>143</v>
      </c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</row>
    <row r="33" spans="1:17" s="2" customFormat="1" ht="18" customHeight="1" x14ac:dyDescent="0.4">
      <c r="A33" s="10"/>
      <c r="B33" s="94" t="s">
        <v>144</v>
      </c>
      <c r="C33" s="94"/>
      <c r="D33" s="94"/>
      <c r="E33" s="94"/>
      <c r="F33" s="94"/>
      <c r="G33" s="94"/>
      <c r="H33" s="94"/>
      <c r="I33" s="94"/>
      <c r="J33" s="94"/>
      <c r="K33" s="94"/>
      <c r="L33" s="94"/>
      <c r="M33" s="94"/>
      <c r="N33" s="94"/>
      <c r="O33" s="94"/>
      <c r="P33" s="94"/>
      <c r="Q33" s="94"/>
    </row>
    <row r="34" spans="1:17" s="2" customFormat="1" ht="18" customHeight="1" x14ac:dyDescent="0.4">
      <c r="A34" s="10"/>
      <c r="B34" s="94"/>
      <c r="C34" s="94"/>
      <c r="D34" s="94"/>
      <c r="E34" s="94"/>
      <c r="F34" s="94"/>
      <c r="G34" s="94"/>
      <c r="H34" s="94"/>
      <c r="I34" s="94"/>
      <c r="J34" s="94"/>
      <c r="K34" s="94"/>
      <c r="L34" s="94"/>
      <c r="M34" s="94"/>
      <c r="N34" s="94"/>
      <c r="O34" s="94"/>
      <c r="P34" s="94"/>
      <c r="Q34" s="94"/>
    </row>
    <row r="35" spans="1:17" ht="18" customHeight="1" x14ac:dyDescent="0.4"/>
    <row r="36" spans="1:17" ht="18" customHeight="1" x14ac:dyDescent="0.4"/>
    <row r="37" spans="1:17" ht="18" customHeight="1" x14ac:dyDescent="0.4"/>
    <row r="38" spans="1:17" ht="18" customHeight="1" x14ac:dyDescent="0.4"/>
    <row r="39" spans="1:17" ht="18" customHeight="1" x14ac:dyDescent="0.4"/>
    <row r="40" spans="1:17" ht="18" customHeight="1" x14ac:dyDescent="0.4"/>
    <row r="41" spans="1:17" ht="18" customHeight="1" x14ac:dyDescent="0.4"/>
    <row r="42" spans="1:17" ht="18" customHeight="1" x14ac:dyDescent="0.4"/>
    <row r="43" spans="1:17" ht="18" customHeight="1" x14ac:dyDescent="0.4"/>
    <row r="44" spans="1:17" ht="18" customHeight="1" x14ac:dyDescent="0.4"/>
    <row r="45" spans="1:17" ht="18" customHeight="1" x14ac:dyDescent="0.4"/>
    <row r="46" spans="1:17" ht="18" customHeight="1" x14ac:dyDescent="0.4"/>
    <row r="47" spans="1:17" ht="18" customHeight="1" x14ac:dyDescent="0.4"/>
    <row r="48" spans="1:17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</sheetData>
  <mergeCells count="26">
    <mergeCell ref="A22:Q22"/>
    <mergeCell ref="A23:A26"/>
    <mergeCell ref="D24:E24"/>
    <mergeCell ref="I24:J24"/>
    <mergeCell ref="O24:Q24"/>
    <mergeCell ref="O25:Q25"/>
    <mergeCell ref="O26:Q26"/>
    <mergeCell ref="D16:E16"/>
    <mergeCell ref="O16:Q16"/>
    <mergeCell ref="O18:Q18"/>
    <mergeCell ref="A19:Q19"/>
    <mergeCell ref="D21:E21"/>
    <mergeCell ref="O21:Q21"/>
    <mergeCell ref="A7:Q7"/>
    <mergeCell ref="B9:Q9"/>
    <mergeCell ref="O11:Q11"/>
    <mergeCell ref="A12:Q12"/>
    <mergeCell ref="D14:E14"/>
    <mergeCell ref="H14:I14"/>
    <mergeCell ref="O14:Q14"/>
    <mergeCell ref="K5:Q5"/>
    <mergeCell ref="J1:L1"/>
    <mergeCell ref="M1:Q1"/>
    <mergeCell ref="J2:L3"/>
    <mergeCell ref="M2:Q2"/>
    <mergeCell ref="M3:Q3"/>
  </mergeCells>
  <phoneticPr fontId="9"/>
  <dataValidations count="4">
    <dataValidation type="list" allowBlank="1" showInputMessage="1" showErrorMessage="1" sqref="B32" xr:uid="{E8794432-DA0A-4148-871F-1506A4F26E1F}">
      <formula1>"□ 四半期（4月、7月、10月、1月）ごとに請求,■ 四半期（4月、7月、10月、1月）ごとに請求"</formula1>
    </dataValidation>
    <dataValidation type="list" allowBlank="1" showInputMessage="1" showErrorMessage="1" sqref="B31" xr:uid="{EC68B596-CBA0-4A00-9F52-1BEC5F9531A2}">
      <formula1>"□ 研究経費と同じタイミングで支払う,■ 研究経費と同じタイミングで支払う"</formula1>
    </dataValidation>
    <dataValidation type="list" showInputMessage="1" showErrorMessage="1" sqref="M3" xr:uid="{256FC79A-DF3F-465A-A5D4-A4C7A30961DD}">
      <formula1>"　□製造販売後臨床試験,　■製造販売後臨床試験"</formula1>
    </dataValidation>
    <dataValidation type="list" showInputMessage="1" showErrorMessage="1" sqref="M2" xr:uid="{D5F697B2-271A-4946-B34F-95391734FDF4}">
      <formula1>"　□治験,　■治験"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C9335E-73CE-4DAC-9CF2-FF2C335715C0}">
  <sheetPr>
    <tabColor rgb="FF92D050"/>
  </sheetPr>
  <dimension ref="A1:R256"/>
  <sheetViews>
    <sheetView view="pageBreakPreview" zoomScaleNormal="100" zoomScaleSheetLayoutView="100" workbookViewId="0">
      <pane ySplit="1" topLeftCell="A2" activePane="bottomLeft" state="frozen"/>
      <selection activeCell="M1" sqref="M1:Q1"/>
      <selection pane="bottomLeft" activeCell="M1" sqref="M1:Q1"/>
    </sheetView>
  </sheetViews>
  <sheetFormatPr defaultRowHeight="17.100000000000001" customHeight="1" x14ac:dyDescent="0.4"/>
  <cols>
    <col min="1" max="1" width="19" style="1" customWidth="1"/>
    <col min="2" max="2" width="11.5" style="1" customWidth="1"/>
    <col min="3" max="14" width="4" style="1" customWidth="1"/>
    <col min="15" max="18" width="4.5" style="1" customWidth="1"/>
    <col min="19" max="16384" width="9" style="1"/>
  </cols>
  <sheetData>
    <row r="1" spans="1:18" ht="15" customHeight="1" x14ac:dyDescent="0.4">
      <c r="A1" s="82" t="s">
        <v>73</v>
      </c>
      <c r="B1" s="273" t="s">
        <v>72</v>
      </c>
      <c r="C1" s="274"/>
      <c r="D1" s="273" t="s">
        <v>71</v>
      </c>
      <c r="E1" s="275"/>
      <c r="F1" s="275"/>
      <c r="G1" s="274"/>
      <c r="J1" s="185" t="s">
        <v>70</v>
      </c>
      <c r="K1" s="186"/>
      <c r="L1" s="187"/>
      <c r="M1" s="188"/>
      <c r="N1" s="189"/>
      <c r="O1" s="189"/>
      <c r="P1" s="189"/>
      <c r="Q1" s="190"/>
      <c r="R1" s="85"/>
    </row>
    <row r="2" spans="1:18" ht="15" customHeight="1" x14ac:dyDescent="0.4">
      <c r="A2" s="84" t="s">
        <v>145</v>
      </c>
      <c r="J2" s="191" t="s">
        <v>68</v>
      </c>
      <c r="K2" s="192"/>
      <c r="L2" s="193"/>
      <c r="M2" s="197" t="s">
        <v>67</v>
      </c>
      <c r="N2" s="198"/>
      <c r="O2" s="198"/>
      <c r="P2" s="198"/>
      <c r="Q2" s="199"/>
      <c r="R2" s="83" t="s">
        <v>146</v>
      </c>
    </row>
    <row r="3" spans="1:18" ht="15" customHeight="1" x14ac:dyDescent="0.4">
      <c r="J3" s="194"/>
      <c r="K3" s="195"/>
      <c r="L3" s="196"/>
      <c r="M3" s="200" t="s">
        <v>147</v>
      </c>
      <c r="N3" s="201"/>
      <c r="O3" s="201"/>
      <c r="P3" s="201"/>
      <c r="Q3" s="202"/>
      <c r="R3" s="83" t="s">
        <v>148</v>
      </c>
    </row>
    <row r="4" spans="1:18" ht="9.75" customHeight="1" x14ac:dyDescent="0.4">
      <c r="K4" s="40"/>
      <c r="L4" s="40"/>
      <c r="M4" s="40"/>
      <c r="N4" s="82"/>
      <c r="O4" s="82"/>
      <c r="P4" s="82"/>
    </row>
    <row r="5" spans="1:18" ht="17.100000000000001" customHeight="1" x14ac:dyDescent="0.4">
      <c r="J5" s="203" t="s">
        <v>65</v>
      </c>
      <c r="K5" s="203"/>
      <c r="L5" s="203"/>
      <c r="M5" s="203"/>
      <c r="N5" s="203"/>
      <c r="O5" s="203"/>
      <c r="P5" s="203"/>
      <c r="Q5" s="203"/>
      <c r="R5" s="81"/>
    </row>
    <row r="7" spans="1:18" ht="19.5" customHeight="1" x14ac:dyDescent="0.4">
      <c r="A7" s="204" t="s">
        <v>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79"/>
    </row>
    <row r="8" spans="1:18" ht="12" customHeight="1" x14ac:dyDescent="0.4">
      <c r="H8" s="1" t="s">
        <v>63</v>
      </c>
    </row>
    <row r="9" spans="1:18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78"/>
    </row>
    <row r="10" spans="1:18" s="2" customFormat="1" ht="7.5" customHeight="1" x14ac:dyDescent="0.4"/>
    <row r="11" spans="1:18" s="2" customFormat="1" ht="17.100000000000001" customHeight="1" x14ac:dyDescent="0.4">
      <c r="A11" s="2" t="s">
        <v>149</v>
      </c>
      <c r="O11" s="207" t="s">
        <v>60</v>
      </c>
      <c r="P11" s="208"/>
      <c r="Q11" s="208"/>
      <c r="R11" s="77"/>
    </row>
    <row r="12" spans="1:18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1"/>
      <c r="R12" s="45"/>
    </row>
    <row r="13" spans="1:18" s="2" customFormat="1" ht="18" customHeight="1" x14ac:dyDescent="0.4">
      <c r="A13" s="61" t="s">
        <v>150</v>
      </c>
      <c r="B13" s="71" t="s">
        <v>151</v>
      </c>
      <c r="C13" s="70"/>
      <c r="D13" s="70"/>
      <c r="E13" s="70"/>
      <c r="F13" s="70"/>
      <c r="G13" s="58"/>
      <c r="H13" s="58"/>
      <c r="I13" s="58"/>
      <c r="J13" s="58"/>
      <c r="K13" s="58"/>
      <c r="L13" s="58"/>
      <c r="M13" s="58"/>
      <c r="N13" s="59"/>
      <c r="O13" s="58"/>
      <c r="P13" s="2" t="s">
        <v>56</v>
      </c>
      <c r="Q13" s="69"/>
    </row>
    <row r="14" spans="1:18" s="2" customFormat="1" ht="18" customHeight="1" x14ac:dyDescent="0.4">
      <c r="A14" s="65"/>
      <c r="B14" s="148" t="s">
        <v>146</v>
      </c>
      <c r="C14" s="50"/>
      <c r="D14" s="162"/>
      <c r="E14" s="267" t="s">
        <v>52</v>
      </c>
      <c r="F14" s="268"/>
      <c r="G14" s="268"/>
      <c r="H14" s="265">
        <f>IF($B14=$R$2,$D14*1000,IF($B14=$R$3,$D14*1000*0.8,0))</f>
        <v>0</v>
      </c>
      <c r="I14" s="265"/>
      <c r="J14" s="52" t="s">
        <v>30</v>
      </c>
      <c r="K14" s="51" t="s">
        <v>36</v>
      </c>
      <c r="L14" s="269" t="s">
        <v>48</v>
      </c>
      <c r="M14" s="269"/>
      <c r="N14" s="270"/>
      <c r="O14" s="271">
        <f>H14*1.1</f>
        <v>0</v>
      </c>
      <c r="P14" s="271"/>
      <c r="Q14" s="272"/>
      <c r="R14" s="63"/>
    </row>
    <row r="15" spans="1:18" s="2" customFormat="1" ht="18" customHeight="1" x14ac:dyDescent="0.4">
      <c r="A15" s="39" t="s">
        <v>206</v>
      </c>
      <c r="B15" s="60" t="s">
        <v>152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  <c r="P15" s="62" t="s">
        <v>53</v>
      </c>
      <c r="Q15" s="42"/>
    </row>
    <row r="16" spans="1:18" s="2" customFormat="1" ht="18" customHeight="1" x14ac:dyDescent="0.4">
      <c r="A16" s="39"/>
      <c r="B16" s="53"/>
      <c r="C16" s="50"/>
      <c r="D16" s="276">
        <v>10000</v>
      </c>
      <c r="E16" s="276"/>
      <c r="F16" s="52" t="s">
        <v>30</v>
      </c>
      <c r="G16" s="51" t="s">
        <v>36</v>
      </c>
      <c r="H16" s="269" t="s">
        <v>48</v>
      </c>
      <c r="I16" s="269"/>
      <c r="J16" s="269"/>
      <c r="K16" s="50"/>
      <c r="L16" s="50"/>
      <c r="M16" s="50"/>
      <c r="N16" s="49"/>
      <c r="O16" s="216">
        <f>D16*1.1</f>
        <v>11000</v>
      </c>
      <c r="P16" s="217"/>
      <c r="Q16" s="218"/>
      <c r="R16" s="40"/>
    </row>
    <row r="17" spans="1:18" s="2" customFormat="1" ht="18" customHeight="1" x14ac:dyDescent="0.4">
      <c r="A17" s="61" t="s">
        <v>162</v>
      </c>
      <c r="B17" s="60" t="s">
        <v>46</v>
      </c>
      <c r="C17" s="58"/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9"/>
      <c r="O17" s="58"/>
      <c r="P17" s="57" t="s">
        <v>49</v>
      </c>
      <c r="Q17" s="56"/>
      <c r="R17" s="55"/>
    </row>
    <row r="18" spans="1:18" s="2" customFormat="1" ht="18" customHeight="1" x14ac:dyDescent="0.4">
      <c r="A18" s="54"/>
      <c r="B18" s="53"/>
      <c r="C18" s="50"/>
      <c r="D18" s="276">
        <f>(O14+O16)</f>
        <v>11000</v>
      </c>
      <c r="E18" s="276"/>
      <c r="F18" s="52" t="s">
        <v>30</v>
      </c>
      <c r="G18" s="51" t="s">
        <v>36</v>
      </c>
      <c r="H18" s="269" t="s">
        <v>44</v>
      </c>
      <c r="I18" s="269"/>
      <c r="J18" s="269"/>
      <c r="K18" s="50"/>
      <c r="L18" s="50"/>
      <c r="M18" s="50"/>
      <c r="N18" s="49"/>
      <c r="O18" s="239">
        <f>D18*0.2</f>
        <v>2200</v>
      </c>
      <c r="P18" s="241"/>
      <c r="Q18" s="242"/>
      <c r="R18" s="40"/>
    </row>
    <row r="19" spans="1:18" s="2" customFormat="1" ht="18" customHeight="1" x14ac:dyDescent="0.4">
      <c r="A19" s="48" t="s">
        <v>40</v>
      </c>
      <c r="B19" s="38"/>
      <c r="N19" s="36"/>
      <c r="P19" s="43" t="s">
        <v>75</v>
      </c>
      <c r="Q19" s="42"/>
    </row>
    <row r="20" spans="1:18" s="2" customFormat="1" ht="18" customHeight="1" x14ac:dyDescent="0.4">
      <c r="A20" s="28"/>
      <c r="B20" s="34"/>
      <c r="C20" s="33"/>
      <c r="D20" s="33" t="s">
        <v>121</v>
      </c>
      <c r="E20" s="33"/>
      <c r="F20" s="33"/>
      <c r="G20" s="33"/>
      <c r="H20" s="33"/>
      <c r="I20" s="33"/>
      <c r="J20" s="33"/>
      <c r="K20" s="33"/>
      <c r="L20" s="33"/>
      <c r="M20" s="33"/>
      <c r="N20" s="32"/>
      <c r="O20" s="257">
        <f>O14+O16+O18</f>
        <v>13200</v>
      </c>
      <c r="P20" s="258"/>
      <c r="Q20" s="259"/>
      <c r="R20" s="40"/>
    </row>
    <row r="21" spans="1:18" s="9" customFormat="1" ht="18" customHeight="1" x14ac:dyDescent="0.4">
      <c r="A21" s="219" t="s">
        <v>41</v>
      </c>
      <c r="B21" s="220"/>
      <c r="C21" s="220"/>
      <c r="D21" s="220"/>
      <c r="E21" s="220"/>
      <c r="F21" s="220"/>
      <c r="G21" s="220"/>
      <c r="H21" s="220"/>
      <c r="I21" s="220"/>
      <c r="J21" s="220"/>
      <c r="K21" s="220"/>
      <c r="L21" s="220"/>
      <c r="M21" s="220"/>
      <c r="N21" s="220"/>
      <c r="O21" s="220"/>
      <c r="P21" s="220"/>
      <c r="Q21" s="221"/>
      <c r="R21" s="45"/>
    </row>
    <row r="22" spans="1:18" s="2" customFormat="1" ht="18" customHeight="1" x14ac:dyDescent="0.4">
      <c r="A22" s="48" t="s">
        <v>40</v>
      </c>
      <c r="B22" s="44" t="s">
        <v>39</v>
      </c>
      <c r="N22" s="36"/>
      <c r="P22" s="43" t="s">
        <v>38</v>
      </c>
      <c r="Q22" s="42"/>
    </row>
    <row r="23" spans="1:18" s="2" customFormat="1" ht="18" customHeight="1" x14ac:dyDescent="0.4">
      <c r="A23" s="28"/>
      <c r="B23" s="34"/>
      <c r="C23" s="33"/>
      <c r="D23" s="33" t="s">
        <v>37</v>
      </c>
      <c r="E23" s="280">
        <f>O20</f>
        <v>13200</v>
      </c>
      <c r="F23" s="280"/>
      <c r="G23" s="280"/>
      <c r="H23" s="47" t="s">
        <v>30</v>
      </c>
      <c r="I23" s="46" t="s">
        <v>36</v>
      </c>
      <c r="J23" s="233" t="s">
        <v>35</v>
      </c>
      <c r="K23" s="233"/>
      <c r="L23" s="233"/>
      <c r="M23" s="33"/>
      <c r="N23" s="32"/>
      <c r="O23" s="257">
        <f>ROUNDUP(E23*0.3,0)</f>
        <v>3960</v>
      </c>
      <c r="P23" s="258"/>
      <c r="Q23" s="259"/>
      <c r="R23" s="40"/>
    </row>
    <row r="24" spans="1:18" s="2" customFormat="1" ht="18" customHeight="1" x14ac:dyDescent="0.4">
      <c r="A24" s="219" t="s">
        <v>34</v>
      </c>
      <c r="B24" s="220"/>
      <c r="C24" s="220"/>
      <c r="D24" s="220"/>
      <c r="E24" s="220"/>
      <c r="F24" s="220"/>
      <c r="G24" s="220"/>
      <c r="H24" s="220"/>
      <c r="I24" s="220"/>
      <c r="J24" s="220"/>
      <c r="K24" s="220"/>
      <c r="L24" s="220"/>
      <c r="M24" s="220"/>
      <c r="N24" s="220"/>
      <c r="O24" s="220"/>
      <c r="P24" s="220"/>
      <c r="Q24" s="221"/>
      <c r="R24" s="45"/>
    </row>
    <row r="25" spans="1:18" s="2" customFormat="1" ht="18" customHeight="1" x14ac:dyDescent="0.4">
      <c r="A25" s="39"/>
      <c r="B25" s="44" t="s">
        <v>33</v>
      </c>
      <c r="N25" s="36"/>
      <c r="O25" s="43"/>
      <c r="P25" s="43" t="s">
        <v>32</v>
      </c>
      <c r="Q25" s="42"/>
    </row>
    <row r="26" spans="1:18" s="2" customFormat="1" ht="18" customHeight="1" x14ac:dyDescent="0.4">
      <c r="A26" s="39"/>
      <c r="B26" s="38"/>
      <c r="D26" s="2" t="s">
        <v>31</v>
      </c>
      <c r="E26" s="281">
        <f>+O20</f>
        <v>13200</v>
      </c>
      <c r="F26" s="281"/>
      <c r="G26" s="281"/>
      <c r="H26" s="9" t="s">
        <v>30</v>
      </c>
      <c r="I26" s="9" t="s">
        <v>29</v>
      </c>
      <c r="J26" s="9" t="s">
        <v>28</v>
      </c>
      <c r="K26" s="281">
        <f>+O23</f>
        <v>3960</v>
      </c>
      <c r="L26" s="282"/>
      <c r="M26" s="282"/>
      <c r="N26" s="36" t="s">
        <v>12</v>
      </c>
      <c r="O26" s="216">
        <f>E26+K26</f>
        <v>17160</v>
      </c>
      <c r="P26" s="217"/>
      <c r="Q26" s="218"/>
      <c r="R26" s="40"/>
    </row>
    <row r="27" spans="1:18" s="2" customFormat="1" ht="15" customHeight="1" x14ac:dyDescent="0.4">
      <c r="A27" s="39"/>
      <c r="B27" s="38"/>
      <c r="E27" s="37"/>
      <c r="F27" s="7"/>
      <c r="G27" s="7"/>
      <c r="N27" s="36"/>
      <c r="O27" s="226" t="s">
        <v>27</v>
      </c>
      <c r="P27" s="227"/>
      <c r="Q27" s="228"/>
      <c r="R27" s="35"/>
    </row>
    <row r="28" spans="1:18" s="2" customFormat="1" ht="18" customHeight="1" x14ac:dyDescent="0.4">
      <c r="A28" s="28"/>
      <c r="B28" s="34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2"/>
      <c r="O28" s="229">
        <f>ROUNDDOWN(O26/110*10,0)</f>
        <v>1560</v>
      </c>
      <c r="P28" s="230"/>
      <c r="Q28" s="231"/>
      <c r="R28" s="31"/>
    </row>
    <row r="29" spans="1:18" s="2" customFormat="1" ht="18" customHeight="1" x14ac:dyDescent="0.4"/>
    <row r="30" spans="1:18" s="2" customFormat="1" ht="18" customHeight="1" x14ac:dyDescent="0.4">
      <c r="A30" s="6" t="s">
        <v>23</v>
      </c>
      <c r="B30" s="277" t="s">
        <v>153</v>
      </c>
      <c r="C30" s="277"/>
      <c r="D30" s="277"/>
      <c r="E30" s="277"/>
      <c r="F30" s="278">
        <f>$O$26</f>
        <v>17160</v>
      </c>
      <c r="G30" s="278"/>
      <c r="H30" s="278"/>
      <c r="I30" s="2" t="s">
        <v>11</v>
      </c>
      <c r="J30" s="279" t="s">
        <v>154</v>
      </c>
      <c r="K30" s="279"/>
      <c r="L30" s="279"/>
      <c r="M30" s="279"/>
      <c r="N30" s="279"/>
      <c r="O30" s="279"/>
      <c r="P30" s="2" t="s">
        <v>10</v>
      </c>
    </row>
    <row r="31" spans="1:18" s="2" customFormat="1" ht="18" customHeight="1" x14ac:dyDescent="0.4">
      <c r="B31" s="6"/>
      <c r="C31" s="5"/>
      <c r="E31" s="6"/>
      <c r="F31" s="5"/>
      <c r="G31" s="8"/>
      <c r="H31" s="8"/>
      <c r="I31" s="8"/>
      <c r="J31" s="7"/>
      <c r="L31" s="6"/>
      <c r="M31" s="5"/>
      <c r="N31" s="5"/>
      <c r="O31" s="5"/>
      <c r="P31" s="5"/>
    </row>
    <row r="32" spans="1:18" s="2" customFormat="1" ht="18" customHeight="1" x14ac:dyDescent="0.4">
      <c r="A32" s="2" t="s">
        <v>2</v>
      </c>
    </row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</sheetData>
  <mergeCells count="36">
    <mergeCell ref="B30:E30"/>
    <mergeCell ref="F30:H30"/>
    <mergeCell ref="J30:O30"/>
    <mergeCell ref="O20:Q20"/>
    <mergeCell ref="A21:Q21"/>
    <mergeCell ref="E23:G23"/>
    <mergeCell ref="J23:L23"/>
    <mergeCell ref="O23:Q23"/>
    <mergeCell ref="A24:Q24"/>
    <mergeCell ref="E26:G26"/>
    <mergeCell ref="K26:M26"/>
    <mergeCell ref="O26:Q26"/>
    <mergeCell ref="O27:Q27"/>
    <mergeCell ref="O28:Q28"/>
    <mergeCell ref="D16:E16"/>
    <mergeCell ref="H16:J16"/>
    <mergeCell ref="O16:Q16"/>
    <mergeCell ref="D18:E18"/>
    <mergeCell ref="H18:J18"/>
    <mergeCell ref="O18:Q18"/>
    <mergeCell ref="E14:G14"/>
    <mergeCell ref="H14:I14"/>
    <mergeCell ref="L14:N14"/>
    <mergeCell ref="O14:Q14"/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</mergeCells>
  <phoneticPr fontId="9"/>
  <dataValidations count="5">
    <dataValidation type="list" showInputMessage="1" showErrorMessage="1" sqref="M3" xr:uid="{651AB33B-C3E3-42F3-B9C0-12DCCF8D47D8}">
      <formula1>"　□製造販売後臨床試験,　■製造販売後臨床試験"</formula1>
    </dataValidation>
    <dataValidation type="list" showInputMessage="1" showErrorMessage="1" sqref="M2" xr:uid="{61FF0261-BAAE-4EC2-B44C-1550A9DCEC28}">
      <formula1>"　□治験,　■治験"</formula1>
    </dataValidation>
    <dataValidation type="list" allowBlank="1" showInputMessage="1" showErrorMessage="1" sqref="D1:G1" xr:uid="{751E6666-5269-4E51-B790-4518DAC19F57}">
      <formula1>"□ 変更申請,■ 変更申請"</formula1>
    </dataValidation>
    <dataValidation type="list" allowBlank="1" showInputMessage="1" showErrorMessage="1" sqref="B1:C1" xr:uid="{4B2ECF2A-6653-4F9B-86A6-3A434EC195A9}">
      <formula1>"□ 新規申請,■ 新規申請"</formula1>
    </dataValidation>
    <dataValidation type="list" allowBlank="1" showInputMessage="1" showErrorMessage="1" sqref="B14" xr:uid="{12903F90-D13B-44B6-8AA5-23EF5885FFC7}">
      <formula1>$R$2:$R$3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24B50-FDFC-4C5E-8158-A5D8F7EE1356}">
  <sheetPr>
    <tabColor rgb="FF92D050"/>
  </sheetPr>
  <dimension ref="A1:W269"/>
  <sheetViews>
    <sheetView zoomScaleNormal="100" zoomScaleSheetLayoutView="100" workbookViewId="0">
      <pane ySplit="1" topLeftCell="A2" activePane="bottomLeft" state="frozen"/>
      <selection activeCell="M1" sqref="M1:Q1"/>
      <selection pane="bottomLeft" activeCell="M1" sqref="M1:Q1"/>
    </sheetView>
  </sheetViews>
  <sheetFormatPr defaultRowHeight="17.100000000000001" customHeight="1" x14ac:dyDescent="0.4"/>
  <cols>
    <col min="1" max="1" width="19" style="1" customWidth="1"/>
    <col min="2" max="2" width="11.5" style="1" customWidth="1"/>
    <col min="3" max="14" width="4" style="1" customWidth="1"/>
    <col min="15" max="17" width="4.5" style="1" customWidth="1"/>
    <col min="18" max="16384" width="9" style="1"/>
  </cols>
  <sheetData>
    <row r="1" spans="1:23" ht="15" customHeight="1" x14ac:dyDescent="0.4">
      <c r="A1" s="82" t="s">
        <v>155</v>
      </c>
      <c r="B1" s="283"/>
      <c r="C1" s="283"/>
      <c r="D1" s="283"/>
      <c r="E1" s="283"/>
      <c r="F1" s="283"/>
      <c r="G1" s="283"/>
      <c r="J1" s="185" t="s">
        <v>70</v>
      </c>
      <c r="K1" s="186"/>
      <c r="L1" s="187"/>
      <c r="M1" s="188"/>
      <c r="N1" s="189"/>
      <c r="O1" s="189"/>
      <c r="P1" s="189"/>
      <c r="Q1" s="190"/>
    </row>
    <row r="2" spans="1:23" ht="15" customHeight="1" x14ac:dyDescent="0.4">
      <c r="A2" s="84" t="s">
        <v>156</v>
      </c>
      <c r="J2" s="191" t="s">
        <v>68</v>
      </c>
      <c r="K2" s="192"/>
      <c r="L2" s="193"/>
      <c r="M2" s="197" t="s">
        <v>67</v>
      </c>
      <c r="N2" s="198"/>
      <c r="O2" s="198"/>
      <c r="P2" s="198"/>
      <c r="Q2" s="199"/>
    </row>
    <row r="3" spans="1:23" ht="15" customHeight="1" x14ac:dyDescent="0.4">
      <c r="J3" s="194"/>
      <c r="K3" s="195"/>
      <c r="L3" s="196"/>
      <c r="M3" s="200" t="s">
        <v>66</v>
      </c>
      <c r="N3" s="201"/>
      <c r="O3" s="201"/>
      <c r="P3" s="201"/>
      <c r="Q3" s="202"/>
    </row>
    <row r="4" spans="1:23" ht="9.75" customHeight="1" x14ac:dyDescent="0.4">
      <c r="K4" s="40"/>
      <c r="L4" s="40"/>
      <c r="M4" s="40"/>
      <c r="N4" s="82"/>
      <c r="O4" s="82"/>
      <c r="P4" s="82"/>
    </row>
    <row r="5" spans="1:23" ht="17.100000000000001" customHeight="1" x14ac:dyDescent="0.4">
      <c r="J5" s="203" t="s">
        <v>65</v>
      </c>
      <c r="K5" s="203"/>
      <c r="L5" s="203"/>
      <c r="M5" s="203"/>
      <c r="N5" s="203"/>
      <c r="O5" s="203"/>
      <c r="P5" s="203"/>
      <c r="Q5" s="203"/>
      <c r="R5" s="80"/>
      <c r="S5" s="80"/>
      <c r="T5" s="80"/>
      <c r="U5" s="80"/>
      <c r="V5" s="80"/>
      <c r="W5" s="80"/>
    </row>
    <row r="7" spans="1:23" ht="19.5" customHeight="1" x14ac:dyDescent="0.4">
      <c r="A7" s="204" t="s">
        <v>157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</row>
    <row r="8" spans="1:23" ht="12" customHeight="1" x14ac:dyDescent="0.4">
      <c r="H8" s="1" t="s">
        <v>63</v>
      </c>
    </row>
    <row r="9" spans="1:23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</row>
    <row r="10" spans="1:23" s="2" customFormat="1" ht="7.5" customHeight="1" x14ac:dyDescent="0.4"/>
    <row r="11" spans="1:23" s="2" customFormat="1" ht="17.100000000000001" customHeight="1" x14ac:dyDescent="0.4">
      <c r="A11" s="2" t="s">
        <v>61</v>
      </c>
      <c r="O11" s="249" t="s">
        <v>60</v>
      </c>
      <c r="P11" s="266"/>
      <c r="Q11" s="266"/>
    </row>
    <row r="12" spans="1:23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1"/>
    </row>
    <row r="13" spans="1:23" s="2" customFormat="1" ht="18" customHeight="1" x14ac:dyDescent="0.4">
      <c r="A13" s="39" t="s">
        <v>158</v>
      </c>
      <c r="B13" s="60" t="s">
        <v>159</v>
      </c>
      <c r="C13" s="58"/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9"/>
      <c r="P13" s="62" t="s">
        <v>56</v>
      </c>
      <c r="Q13" s="42"/>
    </row>
    <row r="14" spans="1:23" s="2" customFormat="1" ht="18" customHeight="1" x14ac:dyDescent="0.4">
      <c r="A14" s="39"/>
      <c r="B14" s="53"/>
      <c r="C14" s="50"/>
      <c r="D14" s="50"/>
      <c r="E14" s="276">
        <v>60000</v>
      </c>
      <c r="F14" s="276"/>
      <c r="G14" s="52" t="s">
        <v>30</v>
      </c>
      <c r="H14" s="51" t="s">
        <v>36</v>
      </c>
      <c r="I14" s="269" t="s">
        <v>48</v>
      </c>
      <c r="J14" s="269"/>
      <c r="K14" s="269"/>
      <c r="L14" s="50"/>
      <c r="M14" s="50"/>
      <c r="N14" s="49"/>
      <c r="O14" s="216">
        <f>E14*1.1</f>
        <v>66000</v>
      </c>
      <c r="P14" s="217"/>
      <c r="Q14" s="218"/>
    </row>
    <row r="15" spans="1:23" s="2" customFormat="1" ht="18" customHeight="1" x14ac:dyDescent="0.4">
      <c r="A15" s="61" t="s">
        <v>82</v>
      </c>
      <c r="B15" s="60" t="s">
        <v>160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  <c r="O15" s="58"/>
      <c r="P15" s="57" t="s">
        <v>53</v>
      </c>
      <c r="Q15" s="56"/>
      <c r="U15" s="284"/>
      <c r="V15" s="285"/>
    </row>
    <row r="16" spans="1:23" s="2" customFormat="1" ht="18" customHeight="1" x14ac:dyDescent="0.4">
      <c r="A16" s="54"/>
      <c r="B16" s="53"/>
      <c r="C16" s="50"/>
      <c r="D16" s="50"/>
      <c r="E16" s="276">
        <f>O14</f>
        <v>66000</v>
      </c>
      <c r="F16" s="276"/>
      <c r="G16" s="52" t="s">
        <v>30</v>
      </c>
      <c r="H16" s="51" t="s">
        <v>36</v>
      </c>
      <c r="I16" s="269" t="s">
        <v>44</v>
      </c>
      <c r="J16" s="269"/>
      <c r="K16" s="269"/>
      <c r="L16" s="50"/>
      <c r="M16" s="50"/>
      <c r="N16" s="49"/>
      <c r="O16" s="239">
        <f>E16*0.2</f>
        <v>13200</v>
      </c>
      <c r="P16" s="241"/>
      <c r="Q16" s="242"/>
    </row>
    <row r="17" spans="1:17" s="2" customFormat="1" ht="18" customHeight="1" x14ac:dyDescent="0.4">
      <c r="A17" s="48" t="s">
        <v>40</v>
      </c>
      <c r="B17" s="38"/>
      <c r="N17" s="36"/>
      <c r="P17" s="43" t="s">
        <v>74</v>
      </c>
      <c r="Q17" s="42"/>
    </row>
    <row r="18" spans="1:17" s="2" customFormat="1" ht="18" customHeight="1" x14ac:dyDescent="0.4">
      <c r="A18" s="28"/>
      <c r="B18" s="34"/>
      <c r="C18" s="33"/>
      <c r="E18" s="33" t="s">
        <v>76</v>
      </c>
      <c r="F18" s="33"/>
      <c r="G18" s="33"/>
      <c r="H18" s="33"/>
      <c r="I18" s="33"/>
      <c r="J18" s="33"/>
      <c r="K18" s="33"/>
      <c r="L18" s="33"/>
      <c r="M18" s="33"/>
      <c r="N18" s="32"/>
      <c r="O18" s="257">
        <f>O14+O16</f>
        <v>79200</v>
      </c>
      <c r="P18" s="258"/>
      <c r="Q18" s="259"/>
    </row>
    <row r="19" spans="1:17" s="9" customFormat="1" ht="18" customHeight="1" x14ac:dyDescent="0.4">
      <c r="A19" s="219" t="s">
        <v>41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1"/>
    </row>
    <row r="20" spans="1:17" s="2" customFormat="1" ht="18" customHeight="1" x14ac:dyDescent="0.4">
      <c r="A20" s="48" t="s">
        <v>40</v>
      </c>
      <c r="B20" s="60" t="s">
        <v>39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9"/>
      <c r="P20" s="43" t="s">
        <v>75</v>
      </c>
      <c r="Q20" s="42"/>
    </row>
    <row r="21" spans="1:17" s="2" customFormat="1" ht="18" customHeight="1" x14ac:dyDescent="0.4">
      <c r="A21" s="28"/>
      <c r="B21" s="34"/>
      <c r="C21" s="33"/>
      <c r="D21" s="33" t="s">
        <v>74</v>
      </c>
      <c r="E21" s="232">
        <f>O18</f>
        <v>79200</v>
      </c>
      <c r="F21" s="232"/>
      <c r="G21" s="47" t="s">
        <v>30</v>
      </c>
      <c r="H21" s="46" t="s">
        <v>36</v>
      </c>
      <c r="I21" s="233" t="s">
        <v>35</v>
      </c>
      <c r="J21" s="233"/>
      <c r="K21" s="233"/>
      <c r="M21" s="33"/>
      <c r="N21" s="32"/>
      <c r="O21" s="257">
        <f>ROUNDUP(E21*0.3,0)</f>
        <v>23760</v>
      </c>
      <c r="P21" s="258"/>
      <c r="Q21" s="259"/>
    </row>
    <row r="22" spans="1:17" s="2" customFormat="1" ht="18" customHeight="1" x14ac:dyDescent="0.4">
      <c r="A22" s="219" t="s">
        <v>34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1"/>
    </row>
    <row r="23" spans="1:17" s="2" customFormat="1" ht="18" customHeight="1" x14ac:dyDescent="0.4">
      <c r="A23" s="39"/>
      <c r="B23" s="60" t="s">
        <v>33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9"/>
      <c r="O23" s="43"/>
      <c r="P23" s="43"/>
      <c r="Q23" s="42"/>
    </row>
    <row r="24" spans="1:17" s="2" customFormat="1" ht="18" customHeight="1" x14ac:dyDescent="0.4">
      <c r="A24" s="39"/>
      <c r="B24" s="38"/>
      <c r="D24" s="2" t="s">
        <v>49</v>
      </c>
      <c r="E24" s="215">
        <f>+O18</f>
        <v>79200</v>
      </c>
      <c r="F24" s="215"/>
      <c r="G24" s="9" t="s">
        <v>30</v>
      </c>
      <c r="H24" s="9" t="s">
        <v>29</v>
      </c>
      <c r="I24" s="9" t="s">
        <v>45</v>
      </c>
      <c r="J24" s="215">
        <f>+O21</f>
        <v>23760</v>
      </c>
      <c r="K24" s="215"/>
      <c r="L24" s="7" t="s">
        <v>30</v>
      </c>
      <c r="M24" s="7"/>
      <c r="N24" s="36"/>
      <c r="O24" s="216">
        <f>E24+J24</f>
        <v>102960</v>
      </c>
      <c r="P24" s="217"/>
      <c r="Q24" s="218"/>
    </row>
    <row r="25" spans="1:17" s="2" customFormat="1" ht="15" customHeight="1" x14ac:dyDescent="0.4">
      <c r="A25" s="39"/>
      <c r="B25" s="38"/>
      <c r="E25" s="37"/>
      <c r="F25" s="7"/>
      <c r="G25" s="7"/>
      <c r="N25" s="36"/>
      <c r="O25" s="226" t="s">
        <v>27</v>
      </c>
      <c r="P25" s="227"/>
      <c r="Q25" s="228"/>
    </row>
    <row r="26" spans="1:17" s="2" customFormat="1" ht="18" customHeight="1" x14ac:dyDescent="0.4">
      <c r="A26" s="28"/>
      <c r="B26" s="34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2"/>
      <c r="O26" s="229">
        <f>ROUNDDOWN(O24/110*10,0)</f>
        <v>9360</v>
      </c>
      <c r="P26" s="230"/>
      <c r="Q26" s="231"/>
    </row>
    <row r="27" spans="1:17" ht="18" customHeight="1" x14ac:dyDescent="0.4"/>
    <row r="28" spans="1:17" ht="18" customHeight="1" x14ac:dyDescent="0.4"/>
    <row r="29" spans="1:17" ht="18" customHeight="1" x14ac:dyDescent="0.4"/>
    <row r="30" spans="1:17" ht="18" customHeight="1" x14ac:dyDescent="0.4"/>
    <row r="31" spans="1:17" ht="18" customHeight="1" x14ac:dyDescent="0.4"/>
    <row r="32" spans="1:17" ht="18" customHeight="1" x14ac:dyDescent="0.4"/>
    <row r="33" ht="18" customHeight="1" x14ac:dyDescent="0.4"/>
    <row r="34" ht="18" customHeight="1" x14ac:dyDescent="0.4"/>
    <row r="35" ht="18" customHeight="1" x14ac:dyDescent="0.4"/>
    <row r="36" ht="18" customHeight="1" x14ac:dyDescent="0.4"/>
    <row r="37" ht="18" customHeight="1" x14ac:dyDescent="0.4"/>
    <row r="38" ht="18" customHeight="1" x14ac:dyDescent="0.4"/>
    <row r="39" ht="18" customHeight="1" x14ac:dyDescent="0.4"/>
    <row r="40" ht="18" customHeight="1" x14ac:dyDescent="0.4"/>
    <row r="41" ht="18" customHeight="1" x14ac:dyDescent="0.4"/>
    <row r="42" ht="18" customHeight="1" x14ac:dyDescent="0.4"/>
    <row r="43" ht="18" customHeight="1" x14ac:dyDescent="0.4"/>
    <row r="44" ht="18" customHeight="1" x14ac:dyDescent="0.4"/>
    <row r="45" ht="18" customHeight="1" x14ac:dyDescent="0.4"/>
    <row r="46" ht="18" customHeight="1" x14ac:dyDescent="0.4"/>
    <row r="47" ht="18" customHeight="1" x14ac:dyDescent="0.4"/>
    <row r="48" ht="18" customHeight="1" x14ac:dyDescent="0.4"/>
    <row r="49" ht="18" customHeight="1" x14ac:dyDescent="0.4"/>
    <row r="50" ht="18" customHeight="1" x14ac:dyDescent="0.4"/>
    <row r="51" ht="18" customHeight="1" x14ac:dyDescent="0.4"/>
    <row r="52" ht="18" customHeight="1" x14ac:dyDescent="0.4"/>
    <row r="53" ht="18" customHeight="1" x14ac:dyDescent="0.4"/>
    <row r="54" ht="18" customHeight="1" x14ac:dyDescent="0.4"/>
    <row r="55" ht="18" customHeight="1" x14ac:dyDescent="0.4"/>
    <row r="56" ht="18" customHeight="1" x14ac:dyDescent="0.4"/>
    <row r="57" ht="18" customHeight="1" x14ac:dyDescent="0.4"/>
    <row r="58" ht="18" customHeight="1" x14ac:dyDescent="0.4"/>
    <row r="59" ht="18" customHeight="1" x14ac:dyDescent="0.4"/>
    <row r="60" ht="18" customHeight="1" x14ac:dyDescent="0.4"/>
    <row r="61" ht="18" customHeight="1" x14ac:dyDescent="0.4"/>
    <row r="62" ht="18" customHeight="1" x14ac:dyDescent="0.4"/>
    <row r="63" ht="18" customHeight="1" x14ac:dyDescent="0.4"/>
    <row r="64" ht="18" customHeight="1" x14ac:dyDescent="0.4"/>
    <row r="65" ht="18" customHeight="1" x14ac:dyDescent="0.4"/>
    <row r="66" ht="18" customHeight="1" x14ac:dyDescent="0.4"/>
    <row r="67" ht="18" customHeight="1" x14ac:dyDescent="0.4"/>
    <row r="68" ht="18" customHeight="1" x14ac:dyDescent="0.4"/>
    <row r="69" ht="18" customHeight="1" x14ac:dyDescent="0.4"/>
    <row r="70" ht="18" customHeight="1" x14ac:dyDescent="0.4"/>
    <row r="71" ht="18" customHeight="1" x14ac:dyDescent="0.4"/>
    <row r="72" ht="18" customHeight="1" x14ac:dyDescent="0.4"/>
    <row r="73" ht="18" customHeight="1" x14ac:dyDescent="0.4"/>
    <row r="74" ht="18" customHeight="1" x14ac:dyDescent="0.4"/>
    <row r="75" ht="18" customHeight="1" x14ac:dyDescent="0.4"/>
    <row r="76" ht="18" customHeight="1" x14ac:dyDescent="0.4"/>
    <row r="77" ht="18" customHeight="1" x14ac:dyDescent="0.4"/>
    <row r="78" ht="18" customHeight="1" x14ac:dyDescent="0.4"/>
    <row r="79" ht="18" customHeight="1" x14ac:dyDescent="0.4"/>
    <row r="80" ht="18" customHeight="1" x14ac:dyDescent="0.4"/>
    <row r="81" ht="18" customHeight="1" x14ac:dyDescent="0.4"/>
    <row r="82" ht="18" customHeight="1" x14ac:dyDescent="0.4"/>
    <row r="83" ht="18" customHeight="1" x14ac:dyDescent="0.4"/>
    <row r="84" ht="18" customHeight="1" x14ac:dyDescent="0.4"/>
    <row r="85" ht="18" customHeight="1" x14ac:dyDescent="0.4"/>
    <row r="86" ht="18" customHeight="1" x14ac:dyDescent="0.4"/>
    <row r="87" ht="18" customHeight="1" x14ac:dyDescent="0.4"/>
    <row r="88" ht="18" customHeight="1" x14ac:dyDescent="0.4"/>
    <row r="89" ht="18" customHeight="1" x14ac:dyDescent="0.4"/>
    <row r="90" ht="18" customHeight="1" x14ac:dyDescent="0.4"/>
    <row r="91" ht="18" customHeight="1" x14ac:dyDescent="0.4"/>
    <row r="92" ht="18" customHeight="1" x14ac:dyDescent="0.4"/>
    <row r="93" ht="18" customHeight="1" x14ac:dyDescent="0.4"/>
    <row r="94" ht="18" customHeight="1" x14ac:dyDescent="0.4"/>
    <row r="95" ht="18" customHeight="1" x14ac:dyDescent="0.4"/>
    <row r="96" ht="18" customHeight="1" x14ac:dyDescent="0.4"/>
    <row r="97" ht="18" customHeight="1" x14ac:dyDescent="0.4"/>
    <row r="98" ht="18" customHeight="1" x14ac:dyDescent="0.4"/>
    <row r="99" ht="18" customHeight="1" x14ac:dyDescent="0.4"/>
    <row r="100" ht="18" customHeight="1" x14ac:dyDescent="0.4"/>
    <row r="101" ht="18" customHeight="1" x14ac:dyDescent="0.4"/>
    <row r="102" ht="18" customHeight="1" x14ac:dyDescent="0.4"/>
    <row r="103" ht="18" customHeight="1" x14ac:dyDescent="0.4"/>
    <row r="104" ht="18" customHeight="1" x14ac:dyDescent="0.4"/>
    <row r="105" ht="18" customHeight="1" x14ac:dyDescent="0.4"/>
    <row r="106" ht="18" customHeight="1" x14ac:dyDescent="0.4"/>
    <row r="107" ht="18" customHeight="1" x14ac:dyDescent="0.4"/>
    <row r="108" ht="18" customHeight="1" x14ac:dyDescent="0.4"/>
    <row r="109" ht="18" customHeight="1" x14ac:dyDescent="0.4"/>
    <row r="110" ht="18" customHeight="1" x14ac:dyDescent="0.4"/>
    <row r="111" ht="18" customHeight="1" x14ac:dyDescent="0.4"/>
    <row r="112" ht="18" customHeight="1" x14ac:dyDescent="0.4"/>
    <row r="113" ht="18" customHeight="1" x14ac:dyDescent="0.4"/>
    <row r="114" ht="18" customHeight="1" x14ac:dyDescent="0.4"/>
    <row r="115" ht="18" customHeight="1" x14ac:dyDescent="0.4"/>
    <row r="116" ht="18" customHeight="1" x14ac:dyDescent="0.4"/>
    <row r="117" ht="18" customHeight="1" x14ac:dyDescent="0.4"/>
    <row r="118" ht="18" customHeight="1" x14ac:dyDescent="0.4"/>
    <row r="119" ht="18" customHeight="1" x14ac:dyDescent="0.4"/>
    <row r="120" ht="18" customHeight="1" x14ac:dyDescent="0.4"/>
    <row r="121" ht="18" customHeight="1" x14ac:dyDescent="0.4"/>
    <row r="122" ht="18" customHeight="1" x14ac:dyDescent="0.4"/>
    <row r="123" ht="18" customHeight="1" x14ac:dyDescent="0.4"/>
    <row r="124" ht="18" customHeight="1" x14ac:dyDescent="0.4"/>
    <row r="125" ht="18" customHeight="1" x14ac:dyDescent="0.4"/>
    <row r="126" ht="18" customHeight="1" x14ac:dyDescent="0.4"/>
    <row r="127" ht="18" customHeight="1" x14ac:dyDescent="0.4"/>
    <row r="128" ht="18" customHeight="1" x14ac:dyDescent="0.4"/>
    <row r="129" ht="18" customHeight="1" x14ac:dyDescent="0.4"/>
    <row r="130" ht="18" customHeight="1" x14ac:dyDescent="0.4"/>
    <row r="131" ht="18" customHeight="1" x14ac:dyDescent="0.4"/>
    <row r="132" ht="18" customHeight="1" x14ac:dyDescent="0.4"/>
    <row r="133" ht="18" customHeight="1" x14ac:dyDescent="0.4"/>
    <row r="134" ht="18" customHeight="1" x14ac:dyDescent="0.4"/>
    <row r="135" ht="18" customHeight="1" x14ac:dyDescent="0.4"/>
    <row r="136" ht="18" customHeight="1" x14ac:dyDescent="0.4"/>
    <row r="137" ht="18" customHeight="1" x14ac:dyDescent="0.4"/>
    <row r="138" ht="18" customHeight="1" x14ac:dyDescent="0.4"/>
    <row r="139" ht="18" customHeight="1" x14ac:dyDescent="0.4"/>
    <row r="140" ht="18" customHeight="1" x14ac:dyDescent="0.4"/>
    <row r="141" ht="18" customHeight="1" x14ac:dyDescent="0.4"/>
    <row r="142" ht="18" customHeight="1" x14ac:dyDescent="0.4"/>
    <row r="143" ht="18" customHeight="1" x14ac:dyDescent="0.4"/>
    <row r="144" ht="18" customHeight="1" x14ac:dyDescent="0.4"/>
    <row r="145" ht="18" customHeight="1" x14ac:dyDescent="0.4"/>
    <row r="146" ht="18" customHeight="1" x14ac:dyDescent="0.4"/>
    <row r="147" ht="18" customHeight="1" x14ac:dyDescent="0.4"/>
    <row r="148" ht="18" customHeight="1" x14ac:dyDescent="0.4"/>
    <row r="149" ht="18" customHeight="1" x14ac:dyDescent="0.4"/>
    <row r="150" ht="18" customHeight="1" x14ac:dyDescent="0.4"/>
    <row r="151" ht="18" customHeight="1" x14ac:dyDescent="0.4"/>
    <row r="152" ht="18" customHeight="1" x14ac:dyDescent="0.4"/>
    <row r="153" ht="18" customHeight="1" x14ac:dyDescent="0.4"/>
    <row r="154" ht="18" customHeight="1" x14ac:dyDescent="0.4"/>
    <row r="155" ht="18" customHeight="1" x14ac:dyDescent="0.4"/>
    <row r="156" ht="18" customHeight="1" x14ac:dyDescent="0.4"/>
    <row r="157" ht="18" customHeight="1" x14ac:dyDescent="0.4"/>
    <row r="158" ht="18" customHeight="1" x14ac:dyDescent="0.4"/>
    <row r="159" ht="18" customHeight="1" x14ac:dyDescent="0.4"/>
    <row r="160" ht="18" customHeight="1" x14ac:dyDescent="0.4"/>
    <row r="161" ht="18" customHeight="1" x14ac:dyDescent="0.4"/>
    <row r="162" ht="18" customHeight="1" x14ac:dyDescent="0.4"/>
    <row r="163" ht="18" customHeight="1" x14ac:dyDescent="0.4"/>
    <row r="164" ht="18" customHeight="1" x14ac:dyDescent="0.4"/>
    <row r="165" ht="18" customHeight="1" x14ac:dyDescent="0.4"/>
    <row r="166" ht="18" customHeight="1" x14ac:dyDescent="0.4"/>
    <row r="167" ht="18" customHeight="1" x14ac:dyDescent="0.4"/>
    <row r="168" ht="18" customHeight="1" x14ac:dyDescent="0.4"/>
    <row r="169" ht="18" customHeight="1" x14ac:dyDescent="0.4"/>
    <row r="170" ht="18" customHeight="1" x14ac:dyDescent="0.4"/>
    <row r="171" ht="18" customHeight="1" x14ac:dyDescent="0.4"/>
    <row r="172" ht="18" customHeight="1" x14ac:dyDescent="0.4"/>
    <row r="173" ht="18" customHeight="1" x14ac:dyDescent="0.4"/>
    <row r="174" ht="18" customHeight="1" x14ac:dyDescent="0.4"/>
    <row r="175" ht="18" customHeight="1" x14ac:dyDescent="0.4"/>
    <row r="176" ht="18" customHeight="1" x14ac:dyDescent="0.4"/>
    <row r="177" ht="18" customHeight="1" x14ac:dyDescent="0.4"/>
    <row r="178" ht="18" customHeight="1" x14ac:dyDescent="0.4"/>
    <row r="179" ht="18" customHeight="1" x14ac:dyDescent="0.4"/>
    <row r="180" ht="18" customHeight="1" x14ac:dyDescent="0.4"/>
    <row r="181" ht="18" customHeight="1" x14ac:dyDescent="0.4"/>
    <row r="182" ht="18" customHeight="1" x14ac:dyDescent="0.4"/>
    <row r="183" ht="18" customHeight="1" x14ac:dyDescent="0.4"/>
    <row r="184" ht="18" customHeight="1" x14ac:dyDescent="0.4"/>
    <row r="185" ht="18" customHeight="1" x14ac:dyDescent="0.4"/>
    <row r="186" ht="18" customHeight="1" x14ac:dyDescent="0.4"/>
    <row r="187" ht="18" customHeight="1" x14ac:dyDescent="0.4"/>
    <row r="188" ht="18" customHeight="1" x14ac:dyDescent="0.4"/>
    <row r="189" ht="18" customHeight="1" x14ac:dyDescent="0.4"/>
    <row r="190" ht="18" customHeight="1" x14ac:dyDescent="0.4"/>
    <row r="191" ht="18" customHeight="1" x14ac:dyDescent="0.4"/>
    <row r="192" ht="18" customHeight="1" x14ac:dyDescent="0.4"/>
    <row r="193" ht="18" customHeight="1" x14ac:dyDescent="0.4"/>
    <row r="194" ht="18" customHeight="1" x14ac:dyDescent="0.4"/>
    <row r="195" ht="18" customHeight="1" x14ac:dyDescent="0.4"/>
    <row r="196" ht="18" customHeight="1" x14ac:dyDescent="0.4"/>
    <row r="197" ht="18" customHeight="1" x14ac:dyDescent="0.4"/>
    <row r="198" ht="18" customHeight="1" x14ac:dyDescent="0.4"/>
    <row r="199" ht="18" customHeight="1" x14ac:dyDescent="0.4"/>
    <row r="200" ht="18" customHeight="1" x14ac:dyDescent="0.4"/>
    <row r="201" ht="18" customHeight="1" x14ac:dyDescent="0.4"/>
    <row r="202" ht="18" customHeight="1" x14ac:dyDescent="0.4"/>
    <row r="203" ht="18" customHeight="1" x14ac:dyDescent="0.4"/>
    <row r="204" ht="18" customHeight="1" x14ac:dyDescent="0.4"/>
    <row r="205" ht="18" customHeight="1" x14ac:dyDescent="0.4"/>
    <row r="206" ht="18" customHeight="1" x14ac:dyDescent="0.4"/>
    <row r="207" ht="18" customHeight="1" x14ac:dyDescent="0.4"/>
    <row r="208" ht="18" customHeight="1" x14ac:dyDescent="0.4"/>
    <row r="209" ht="18" customHeight="1" x14ac:dyDescent="0.4"/>
    <row r="210" ht="18" customHeight="1" x14ac:dyDescent="0.4"/>
    <row r="211" ht="18" customHeight="1" x14ac:dyDescent="0.4"/>
    <row r="212" ht="18" customHeight="1" x14ac:dyDescent="0.4"/>
    <row r="213" ht="18" customHeight="1" x14ac:dyDescent="0.4"/>
    <row r="214" ht="18" customHeight="1" x14ac:dyDescent="0.4"/>
    <row r="215" ht="18" customHeight="1" x14ac:dyDescent="0.4"/>
    <row r="216" ht="18" customHeight="1" x14ac:dyDescent="0.4"/>
    <row r="217" ht="18" customHeight="1" x14ac:dyDescent="0.4"/>
    <row r="218" ht="18" customHeight="1" x14ac:dyDescent="0.4"/>
    <row r="219" ht="18" customHeight="1" x14ac:dyDescent="0.4"/>
    <row r="220" ht="18" customHeight="1" x14ac:dyDescent="0.4"/>
    <row r="221" ht="18" customHeight="1" x14ac:dyDescent="0.4"/>
    <row r="222" ht="18" customHeight="1" x14ac:dyDescent="0.4"/>
    <row r="223" ht="18" customHeight="1" x14ac:dyDescent="0.4"/>
    <row r="224" ht="18" customHeight="1" x14ac:dyDescent="0.4"/>
    <row r="225" ht="18" customHeight="1" x14ac:dyDescent="0.4"/>
    <row r="226" ht="18" customHeight="1" x14ac:dyDescent="0.4"/>
    <row r="227" ht="18" customHeight="1" x14ac:dyDescent="0.4"/>
    <row r="228" ht="18" customHeight="1" x14ac:dyDescent="0.4"/>
    <row r="229" ht="18" customHeight="1" x14ac:dyDescent="0.4"/>
    <row r="230" ht="18" customHeight="1" x14ac:dyDescent="0.4"/>
    <row r="231" ht="18" customHeight="1" x14ac:dyDescent="0.4"/>
    <row r="232" ht="18" customHeight="1" x14ac:dyDescent="0.4"/>
    <row r="233" ht="18" customHeight="1" x14ac:dyDescent="0.4"/>
    <row r="234" ht="18" customHeight="1" x14ac:dyDescent="0.4"/>
    <row r="235" ht="18" customHeight="1" x14ac:dyDescent="0.4"/>
    <row r="236" ht="18" customHeight="1" x14ac:dyDescent="0.4"/>
    <row r="237" ht="18" customHeight="1" x14ac:dyDescent="0.4"/>
    <row r="238" ht="18" customHeight="1" x14ac:dyDescent="0.4"/>
    <row r="239" ht="18" customHeight="1" x14ac:dyDescent="0.4"/>
    <row r="240" ht="18" customHeight="1" x14ac:dyDescent="0.4"/>
    <row r="241" ht="18" customHeight="1" x14ac:dyDescent="0.4"/>
    <row r="242" ht="18" customHeight="1" x14ac:dyDescent="0.4"/>
    <row r="243" ht="18" customHeight="1" x14ac:dyDescent="0.4"/>
    <row r="244" ht="18" customHeight="1" x14ac:dyDescent="0.4"/>
    <row r="245" ht="18" customHeight="1" x14ac:dyDescent="0.4"/>
    <row r="246" ht="18" customHeight="1" x14ac:dyDescent="0.4"/>
    <row r="247" ht="18" customHeight="1" x14ac:dyDescent="0.4"/>
    <row r="248" ht="18" customHeight="1" x14ac:dyDescent="0.4"/>
    <row r="249" ht="18" customHeight="1" x14ac:dyDescent="0.4"/>
    <row r="250" ht="18" customHeight="1" x14ac:dyDescent="0.4"/>
    <row r="251" ht="18" customHeight="1" x14ac:dyDescent="0.4"/>
    <row r="252" ht="18" customHeight="1" x14ac:dyDescent="0.4"/>
    <row r="253" ht="18" customHeight="1" x14ac:dyDescent="0.4"/>
    <row r="254" ht="18" customHeight="1" x14ac:dyDescent="0.4"/>
    <row r="255" ht="18" customHeight="1" x14ac:dyDescent="0.4"/>
    <row r="256" ht="18" customHeight="1" x14ac:dyDescent="0.4"/>
    <row r="257" ht="18" customHeight="1" x14ac:dyDescent="0.4"/>
    <row r="258" ht="18" customHeight="1" x14ac:dyDescent="0.4"/>
    <row r="259" ht="18" customHeight="1" x14ac:dyDescent="0.4"/>
    <row r="260" ht="18" customHeight="1" x14ac:dyDescent="0.4"/>
    <row r="261" ht="18" customHeight="1" x14ac:dyDescent="0.4"/>
    <row r="262" ht="18" customHeight="1" x14ac:dyDescent="0.4"/>
    <row r="263" ht="18" customHeight="1" x14ac:dyDescent="0.4"/>
    <row r="264" ht="18" customHeight="1" x14ac:dyDescent="0.4"/>
    <row r="265" ht="18" customHeight="1" x14ac:dyDescent="0.4"/>
    <row r="266" ht="18" customHeight="1" x14ac:dyDescent="0.4"/>
    <row r="267" ht="18" customHeight="1" x14ac:dyDescent="0.4"/>
    <row r="268" ht="18" customHeight="1" x14ac:dyDescent="0.4"/>
    <row r="269" ht="18" customHeight="1" x14ac:dyDescent="0.4"/>
  </sheetData>
  <mergeCells count="30">
    <mergeCell ref="O25:Q25"/>
    <mergeCell ref="O26:Q26"/>
    <mergeCell ref="E21:F21"/>
    <mergeCell ref="I21:K21"/>
    <mergeCell ref="O21:Q21"/>
    <mergeCell ref="A22:Q22"/>
    <mergeCell ref="E24:F24"/>
    <mergeCell ref="J24:K24"/>
    <mergeCell ref="O24:Q24"/>
    <mergeCell ref="U15:V15"/>
    <mergeCell ref="E16:F16"/>
    <mergeCell ref="I16:K16"/>
    <mergeCell ref="O16:Q16"/>
    <mergeCell ref="O18:Q18"/>
    <mergeCell ref="A19:Q19"/>
    <mergeCell ref="J5:Q5"/>
    <mergeCell ref="A7:Q7"/>
    <mergeCell ref="B9:Q9"/>
    <mergeCell ref="O11:Q11"/>
    <mergeCell ref="A12:Q12"/>
    <mergeCell ref="E14:F14"/>
    <mergeCell ref="I14:K14"/>
    <mergeCell ref="O14:Q14"/>
    <mergeCell ref="B1:C1"/>
    <mergeCell ref="D1:G1"/>
    <mergeCell ref="J1:L1"/>
    <mergeCell ref="M1:Q1"/>
    <mergeCell ref="J2:L3"/>
    <mergeCell ref="M2:Q2"/>
    <mergeCell ref="M3:Q3"/>
  </mergeCells>
  <phoneticPr fontId="9"/>
  <dataValidations count="4">
    <dataValidation type="list" showInputMessage="1" showErrorMessage="1" sqref="M3" xr:uid="{6DA64617-AE1E-4FA9-87AC-5DA394F718DA}">
      <formula1>"　□製造販売後臨床試験,　■製造販売後臨床試験"</formula1>
    </dataValidation>
    <dataValidation type="list" showInputMessage="1" showErrorMessage="1" sqref="M2" xr:uid="{E56190DA-71E2-4092-9289-60432A3BFF99}">
      <formula1>"　□治験,　■治験"</formula1>
    </dataValidation>
    <dataValidation type="list" allowBlank="1" showInputMessage="1" showErrorMessage="1" sqref="D1:G1" xr:uid="{F9E62D89-F546-4952-B491-583B02BC1CD3}">
      <formula1>"□ 変更申請,■ 変更申請"</formula1>
    </dataValidation>
    <dataValidation type="list" allowBlank="1" showInputMessage="1" showErrorMessage="1" sqref="B1:C1" xr:uid="{89988228-029A-4525-B317-1B786B60DB9A}">
      <formula1>"□ 新規申請,■ 新規申請"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F5851-7FE9-4506-974C-0931F0AF05EC}">
  <sheetPr>
    <tabColor rgb="FF92D050"/>
  </sheetPr>
  <dimension ref="A1:Y273"/>
  <sheetViews>
    <sheetView view="pageBreakPreview" zoomScaleNormal="100" zoomScaleSheetLayoutView="100" workbookViewId="0">
      <pane ySplit="1" topLeftCell="A2" activePane="bottomLeft" state="frozen"/>
      <selection activeCell="M1" sqref="M1:Q1"/>
      <selection pane="bottomLeft" activeCell="M1" sqref="M1:Q1"/>
    </sheetView>
  </sheetViews>
  <sheetFormatPr defaultRowHeight="17.100000000000001" customHeight="1" x14ac:dyDescent="0.4"/>
  <cols>
    <col min="1" max="1" width="19" style="1" customWidth="1"/>
    <col min="2" max="2" width="11.5" style="1" customWidth="1"/>
    <col min="3" max="14" width="4" style="1" customWidth="1"/>
    <col min="15" max="18" width="4.5" style="1" customWidth="1"/>
    <col min="19" max="19" width="3.25" style="1" customWidth="1"/>
    <col min="20" max="20" width="9.125" style="1" customWidth="1"/>
    <col min="21" max="16384" width="9" style="1"/>
  </cols>
  <sheetData>
    <row r="1" spans="1:25" ht="15" customHeight="1" x14ac:dyDescent="0.4">
      <c r="A1" s="82" t="s">
        <v>73</v>
      </c>
      <c r="B1" s="273" t="s">
        <v>72</v>
      </c>
      <c r="C1" s="274"/>
      <c r="D1" s="273" t="s">
        <v>71</v>
      </c>
      <c r="E1" s="275"/>
      <c r="F1" s="275"/>
      <c r="G1" s="274"/>
      <c r="J1" s="185" t="s">
        <v>70</v>
      </c>
      <c r="K1" s="186"/>
      <c r="L1" s="187"/>
      <c r="M1" s="188"/>
      <c r="N1" s="189"/>
      <c r="O1" s="189"/>
      <c r="P1" s="189"/>
      <c r="Q1" s="190"/>
      <c r="R1" s="85"/>
      <c r="S1" s="85"/>
    </row>
    <row r="2" spans="1:25" ht="15" customHeight="1" x14ac:dyDescent="0.4">
      <c r="A2" s="84" t="s">
        <v>69</v>
      </c>
      <c r="J2" s="191" t="s">
        <v>68</v>
      </c>
      <c r="K2" s="192"/>
      <c r="L2" s="193"/>
      <c r="M2" s="197" t="s">
        <v>67</v>
      </c>
      <c r="N2" s="198"/>
      <c r="O2" s="198"/>
      <c r="P2" s="198"/>
      <c r="Q2" s="199"/>
      <c r="R2" s="83"/>
      <c r="S2" s="83"/>
    </row>
    <row r="3" spans="1:25" ht="15" customHeight="1" x14ac:dyDescent="0.4">
      <c r="J3" s="194"/>
      <c r="K3" s="195"/>
      <c r="L3" s="196"/>
      <c r="M3" s="200" t="s">
        <v>66</v>
      </c>
      <c r="N3" s="201"/>
      <c r="O3" s="201"/>
      <c r="P3" s="201"/>
      <c r="Q3" s="202"/>
      <c r="R3" s="83"/>
      <c r="S3" s="83"/>
    </row>
    <row r="4" spans="1:25" ht="9.75" customHeight="1" x14ac:dyDescent="0.4">
      <c r="K4" s="40"/>
      <c r="L4" s="40"/>
      <c r="M4" s="40"/>
      <c r="N4" s="82"/>
      <c r="O4" s="82"/>
      <c r="P4" s="82"/>
    </row>
    <row r="5" spans="1:25" ht="17.100000000000001" customHeight="1" x14ac:dyDescent="0.4">
      <c r="J5" s="203" t="s">
        <v>65</v>
      </c>
      <c r="K5" s="203"/>
      <c r="L5" s="203"/>
      <c r="M5" s="203"/>
      <c r="N5" s="203"/>
      <c r="O5" s="203"/>
      <c r="P5" s="203"/>
      <c r="Q5" s="203"/>
      <c r="R5" s="81"/>
      <c r="S5" s="81"/>
      <c r="T5" s="80"/>
      <c r="U5" s="80"/>
      <c r="V5" s="80"/>
      <c r="W5" s="80"/>
      <c r="X5" s="80"/>
      <c r="Y5" s="80"/>
    </row>
    <row r="7" spans="1:25" ht="19.5" customHeight="1" x14ac:dyDescent="0.4">
      <c r="A7" s="204" t="s">
        <v>64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79"/>
      <c r="S7" s="79"/>
    </row>
    <row r="8" spans="1:25" ht="12" customHeight="1" x14ac:dyDescent="0.4">
      <c r="H8" s="1" t="s">
        <v>63</v>
      </c>
    </row>
    <row r="9" spans="1:25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  <c r="R9" s="78"/>
      <c r="S9" s="78"/>
    </row>
    <row r="10" spans="1:25" s="2" customFormat="1" ht="7.5" customHeight="1" x14ac:dyDescent="0.4"/>
    <row r="11" spans="1:25" s="2" customFormat="1" ht="17.100000000000001" customHeight="1" x14ac:dyDescent="0.4">
      <c r="A11" s="2" t="s">
        <v>61</v>
      </c>
      <c r="O11" s="207" t="s">
        <v>60</v>
      </c>
      <c r="P11" s="208"/>
      <c r="Q11" s="208"/>
      <c r="R11" s="77"/>
      <c r="S11" s="77"/>
    </row>
    <row r="12" spans="1:25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1"/>
      <c r="R12" s="45"/>
      <c r="S12" s="45"/>
    </row>
    <row r="13" spans="1:25" s="2" customFormat="1" ht="18" customHeight="1" x14ac:dyDescent="0.4">
      <c r="A13" s="39" t="s">
        <v>58</v>
      </c>
      <c r="B13" s="68" t="s">
        <v>230</v>
      </c>
      <c r="C13" s="67"/>
      <c r="D13" s="67"/>
      <c r="E13" s="67"/>
      <c r="F13" s="67"/>
      <c r="N13" s="36"/>
      <c r="Q13" s="42"/>
      <c r="R13" s="76" t="s">
        <v>57</v>
      </c>
    </row>
    <row r="14" spans="1:25" s="2" customFormat="1" ht="18" customHeight="1" x14ac:dyDescent="0.4">
      <c r="A14" s="39"/>
      <c r="B14" s="68" t="s">
        <v>231</v>
      </c>
      <c r="C14" s="67"/>
      <c r="D14" s="67"/>
      <c r="E14" s="67"/>
      <c r="F14" s="67"/>
      <c r="N14" s="36"/>
      <c r="Q14" s="42"/>
    </row>
    <row r="15" spans="1:25" s="2" customFormat="1" ht="18" customHeight="1" x14ac:dyDescent="0.4">
      <c r="A15" s="39"/>
      <c r="B15" s="68" t="s">
        <v>232</v>
      </c>
      <c r="C15" s="67"/>
      <c r="D15" s="67"/>
      <c r="E15" s="67"/>
      <c r="F15" s="67"/>
      <c r="G15" s="75"/>
      <c r="H15" s="75"/>
      <c r="I15" s="75"/>
      <c r="J15" s="75"/>
      <c r="K15" s="75"/>
      <c r="L15" s="75"/>
      <c r="M15" s="75"/>
      <c r="N15" s="36"/>
      <c r="Q15" s="42"/>
    </row>
    <row r="16" spans="1:25" s="2" customFormat="1" ht="18" customHeight="1" x14ac:dyDescent="0.4">
      <c r="A16" s="39"/>
      <c r="B16" s="68" t="s">
        <v>233</v>
      </c>
      <c r="C16" s="67"/>
      <c r="D16" s="67"/>
      <c r="E16" s="67"/>
      <c r="F16" s="67"/>
      <c r="G16" s="75"/>
      <c r="H16" s="75"/>
      <c r="I16" s="75"/>
      <c r="J16" s="75"/>
      <c r="K16" s="75"/>
      <c r="L16" s="75"/>
      <c r="M16" s="75"/>
      <c r="N16" s="36"/>
      <c r="P16" s="74" t="s">
        <v>56</v>
      </c>
      <c r="Q16" s="66"/>
      <c r="R16" s="41"/>
      <c r="S16" s="41"/>
    </row>
    <row r="17" spans="1:24" s="2" customFormat="1" ht="18" customHeight="1" x14ac:dyDescent="0.4">
      <c r="A17" s="73"/>
      <c r="B17" s="38"/>
      <c r="D17" s="161"/>
      <c r="E17" s="284" t="s">
        <v>55</v>
      </c>
      <c r="F17" s="285"/>
      <c r="G17" s="285"/>
      <c r="H17" s="306">
        <f>D17*6000</f>
        <v>0</v>
      </c>
      <c r="I17" s="306"/>
      <c r="J17" s="72" t="s">
        <v>30</v>
      </c>
      <c r="K17" s="9" t="s">
        <v>36</v>
      </c>
      <c r="L17" s="254" t="s">
        <v>48</v>
      </c>
      <c r="M17" s="254"/>
      <c r="N17" s="307"/>
      <c r="O17" s="308">
        <f>H17*1.1</f>
        <v>0</v>
      </c>
      <c r="P17" s="308"/>
      <c r="Q17" s="309"/>
      <c r="R17" s="63"/>
      <c r="S17" s="63"/>
    </row>
    <row r="18" spans="1:24" s="2" customFormat="1" ht="18" customHeight="1" x14ac:dyDescent="0.4">
      <c r="A18" s="61" t="s">
        <v>54</v>
      </c>
      <c r="B18" s="71" t="s">
        <v>234</v>
      </c>
      <c r="C18" s="70"/>
      <c r="D18" s="70"/>
      <c r="E18" s="70"/>
      <c r="F18" s="70"/>
      <c r="G18" s="58"/>
      <c r="H18" s="58"/>
      <c r="I18" s="58"/>
      <c r="J18" s="58"/>
      <c r="K18" s="58"/>
      <c r="L18" s="58"/>
      <c r="M18" s="58"/>
      <c r="N18" s="59"/>
      <c r="O18" s="58"/>
      <c r="P18" s="58"/>
      <c r="Q18" s="69"/>
    </row>
    <row r="19" spans="1:24" s="2" customFormat="1" ht="18" customHeight="1" x14ac:dyDescent="0.4">
      <c r="A19" s="39"/>
      <c r="B19" s="68" t="s">
        <v>235</v>
      </c>
      <c r="C19" s="67"/>
      <c r="D19" s="67"/>
      <c r="E19" s="67"/>
      <c r="F19" s="67"/>
      <c r="N19" s="36"/>
      <c r="P19" s="2" t="s">
        <v>53</v>
      </c>
      <c r="Q19" s="66"/>
      <c r="R19" s="41"/>
      <c r="S19" s="41"/>
    </row>
    <row r="20" spans="1:24" s="2" customFormat="1" ht="18" customHeight="1" x14ac:dyDescent="0.4">
      <c r="A20" s="65"/>
      <c r="B20" s="53"/>
      <c r="C20" s="50"/>
      <c r="D20" s="162"/>
      <c r="E20" s="267" t="s">
        <v>52</v>
      </c>
      <c r="F20" s="268"/>
      <c r="G20" s="268"/>
      <c r="H20" s="310">
        <f>D20*1000</f>
        <v>0</v>
      </c>
      <c r="I20" s="310"/>
      <c r="J20" s="64" t="s">
        <v>30</v>
      </c>
      <c r="K20" s="51" t="s">
        <v>36</v>
      </c>
      <c r="L20" s="269" t="s">
        <v>48</v>
      </c>
      <c r="M20" s="269"/>
      <c r="N20" s="270"/>
      <c r="O20" s="300">
        <f>H20*1.1</f>
        <v>0</v>
      </c>
      <c r="P20" s="300"/>
      <c r="Q20" s="301"/>
      <c r="R20" s="63"/>
      <c r="S20" s="63"/>
    </row>
    <row r="21" spans="1:24" s="2" customFormat="1" ht="18" customHeight="1" x14ac:dyDescent="0.4">
      <c r="A21" s="39" t="s">
        <v>51</v>
      </c>
      <c r="B21" s="60" t="s">
        <v>50</v>
      </c>
      <c r="C21" s="58"/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9"/>
      <c r="P21" s="62" t="s">
        <v>49</v>
      </c>
      <c r="Q21" s="42"/>
    </row>
    <row r="22" spans="1:24" s="2" customFormat="1" ht="18" customHeight="1" x14ac:dyDescent="0.4">
      <c r="A22" s="39"/>
      <c r="B22" s="53"/>
      <c r="C22" s="50"/>
      <c r="D22" s="276">
        <v>50000</v>
      </c>
      <c r="E22" s="276"/>
      <c r="F22" s="52" t="s">
        <v>30</v>
      </c>
      <c r="G22" s="51" t="s">
        <v>36</v>
      </c>
      <c r="H22" s="269" t="s">
        <v>48</v>
      </c>
      <c r="I22" s="269"/>
      <c r="J22" s="269"/>
      <c r="K22" s="50"/>
      <c r="L22" s="50"/>
      <c r="M22" s="50"/>
      <c r="N22" s="49"/>
      <c r="O22" s="216">
        <f>D22*1.1</f>
        <v>55000.000000000007</v>
      </c>
      <c r="P22" s="217"/>
      <c r="Q22" s="218"/>
      <c r="R22" s="40"/>
      <c r="S22" s="40"/>
    </row>
    <row r="23" spans="1:24" s="2" customFormat="1" ht="18" customHeight="1" x14ac:dyDescent="0.4">
      <c r="A23" s="61" t="s">
        <v>47</v>
      </c>
      <c r="B23" s="60" t="s">
        <v>46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9"/>
      <c r="O23" s="58"/>
      <c r="P23" s="57" t="s">
        <v>45</v>
      </c>
      <c r="Q23" s="56"/>
      <c r="R23" s="55"/>
      <c r="S23" s="55"/>
      <c r="W23" s="284"/>
      <c r="X23" s="285"/>
    </row>
    <row r="24" spans="1:24" s="2" customFormat="1" ht="18" customHeight="1" x14ac:dyDescent="0.4">
      <c r="A24" s="54"/>
      <c r="B24" s="53"/>
      <c r="C24" s="50"/>
      <c r="D24" s="276">
        <f>(O17+O20+O22)</f>
        <v>55000.000000000007</v>
      </c>
      <c r="E24" s="276"/>
      <c r="F24" s="52" t="s">
        <v>30</v>
      </c>
      <c r="G24" s="51" t="s">
        <v>36</v>
      </c>
      <c r="H24" s="269" t="s">
        <v>44</v>
      </c>
      <c r="I24" s="269"/>
      <c r="J24" s="269"/>
      <c r="K24" s="50"/>
      <c r="L24" s="50"/>
      <c r="M24" s="50"/>
      <c r="N24" s="49"/>
      <c r="O24" s="239">
        <f>D24*0.2</f>
        <v>11000.000000000002</v>
      </c>
      <c r="P24" s="241"/>
      <c r="Q24" s="242"/>
      <c r="R24" s="40"/>
      <c r="S24" s="40"/>
    </row>
    <row r="25" spans="1:24" s="2" customFormat="1" ht="18" customHeight="1" x14ac:dyDescent="0.4">
      <c r="A25" s="48" t="s">
        <v>40</v>
      </c>
      <c r="B25" s="38"/>
      <c r="N25" s="36"/>
      <c r="P25" s="43" t="s">
        <v>43</v>
      </c>
      <c r="Q25" s="42"/>
    </row>
    <row r="26" spans="1:24" s="2" customFormat="1" ht="18" customHeight="1" x14ac:dyDescent="0.4">
      <c r="A26" s="28"/>
      <c r="B26" s="34"/>
      <c r="C26" s="33"/>
      <c r="D26" s="33" t="s">
        <v>42</v>
      </c>
      <c r="E26" s="33"/>
      <c r="F26" s="33"/>
      <c r="G26" s="33"/>
      <c r="H26" s="33"/>
      <c r="I26" s="33"/>
      <c r="J26" s="33"/>
      <c r="K26" s="33"/>
      <c r="L26" s="33"/>
      <c r="M26" s="33"/>
      <c r="N26" s="32"/>
      <c r="O26" s="257">
        <f>O17+O20+O22+O24</f>
        <v>66000.000000000015</v>
      </c>
      <c r="P26" s="258"/>
      <c r="Q26" s="259"/>
      <c r="R26" s="40"/>
      <c r="S26" s="40"/>
    </row>
    <row r="27" spans="1:24" s="9" customFormat="1" ht="18" customHeight="1" x14ac:dyDescent="0.4">
      <c r="A27" s="219" t="s">
        <v>41</v>
      </c>
      <c r="B27" s="220"/>
      <c r="C27" s="220"/>
      <c r="D27" s="220"/>
      <c r="E27" s="220"/>
      <c r="F27" s="220"/>
      <c r="G27" s="220"/>
      <c r="H27" s="220"/>
      <c r="I27" s="220"/>
      <c r="J27" s="220"/>
      <c r="K27" s="220"/>
      <c r="L27" s="220"/>
      <c r="M27" s="220"/>
      <c r="N27" s="220"/>
      <c r="O27" s="220"/>
      <c r="P27" s="220"/>
      <c r="Q27" s="221"/>
      <c r="R27" s="45"/>
      <c r="S27" s="45"/>
    </row>
    <row r="28" spans="1:24" s="2" customFormat="1" ht="18" customHeight="1" x14ac:dyDescent="0.4">
      <c r="A28" s="48" t="s">
        <v>40</v>
      </c>
      <c r="B28" s="44" t="s">
        <v>39</v>
      </c>
      <c r="N28" s="36"/>
      <c r="P28" s="43" t="s">
        <v>38</v>
      </c>
      <c r="Q28" s="42"/>
    </row>
    <row r="29" spans="1:24" s="2" customFormat="1" ht="18" customHeight="1" x14ac:dyDescent="0.4">
      <c r="A29" s="28"/>
      <c r="B29" s="34"/>
      <c r="C29" s="33"/>
      <c r="D29" s="33" t="s">
        <v>37</v>
      </c>
      <c r="E29" s="280">
        <f>O26</f>
        <v>66000.000000000015</v>
      </c>
      <c r="F29" s="280"/>
      <c r="G29" s="280"/>
      <c r="H29" s="47" t="s">
        <v>30</v>
      </c>
      <c r="I29" s="46" t="s">
        <v>36</v>
      </c>
      <c r="J29" s="233" t="s">
        <v>35</v>
      </c>
      <c r="K29" s="233"/>
      <c r="L29" s="233"/>
      <c r="M29" s="33"/>
      <c r="N29" s="32"/>
      <c r="O29" s="257">
        <f>ROUNDUP(E29*0.3,0)</f>
        <v>19800</v>
      </c>
      <c r="P29" s="258"/>
      <c r="Q29" s="259"/>
      <c r="R29" s="40"/>
      <c r="S29" s="40"/>
    </row>
    <row r="30" spans="1:24" s="2" customFormat="1" ht="18" customHeight="1" x14ac:dyDescent="0.4">
      <c r="A30" s="219" t="s">
        <v>34</v>
      </c>
      <c r="B30" s="220"/>
      <c r="C30" s="220"/>
      <c r="D30" s="220"/>
      <c r="E30" s="220"/>
      <c r="F30" s="220"/>
      <c r="G30" s="220"/>
      <c r="H30" s="220"/>
      <c r="I30" s="220"/>
      <c r="J30" s="220"/>
      <c r="K30" s="220"/>
      <c r="L30" s="220"/>
      <c r="M30" s="220"/>
      <c r="N30" s="220"/>
      <c r="O30" s="220"/>
      <c r="P30" s="220"/>
      <c r="Q30" s="221"/>
      <c r="R30" s="45"/>
      <c r="S30" s="45"/>
    </row>
    <row r="31" spans="1:24" s="2" customFormat="1" ht="18" customHeight="1" x14ac:dyDescent="0.4">
      <c r="A31" s="39"/>
      <c r="B31" s="44" t="s">
        <v>33</v>
      </c>
      <c r="N31" s="36"/>
      <c r="O31" s="43"/>
      <c r="P31" s="43" t="s">
        <v>32</v>
      </c>
      <c r="Q31" s="42"/>
    </row>
    <row r="32" spans="1:24" s="2" customFormat="1" ht="18" customHeight="1" x14ac:dyDescent="0.4">
      <c r="A32" s="39"/>
      <c r="B32" s="38"/>
      <c r="D32" s="2" t="s">
        <v>31</v>
      </c>
      <c r="E32" s="281">
        <f>+O26</f>
        <v>66000.000000000015</v>
      </c>
      <c r="F32" s="281"/>
      <c r="G32" s="281"/>
      <c r="H32" s="9" t="s">
        <v>30</v>
      </c>
      <c r="I32" s="9" t="s">
        <v>29</v>
      </c>
      <c r="J32" s="9" t="s">
        <v>28</v>
      </c>
      <c r="K32" s="281">
        <f>+O29</f>
        <v>19800</v>
      </c>
      <c r="L32" s="282"/>
      <c r="M32" s="282"/>
      <c r="N32" s="36" t="s">
        <v>12</v>
      </c>
      <c r="O32" s="216">
        <f>E32+K32</f>
        <v>85800.000000000015</v>
      </c>
      <c r="P32" s="217"/>
      <c r="Q32" s="218"/>
      <c r="R32" s="40"/>
      <c r="S32" s="40"/>
    </row>
    <row r="33" spans="1:25" s="2" customFormat="1" ht="15" customHeight="1" x14ac:dyDescent="0.4">
      <c r="A33" s="39"/>
      <c r="B33" s="38"/>
      <c r="E33" s="37"/>
      <c r="F33" s="7"/>
      <c r="G33" s="7"/>
      <c r="N33" s="36"/>
      <c r="O33" s="226" t="s">
        <v>27</v>
      </c>
      <c r="P33" s="227"/>
      <c r="Q33" s="228"/>
      <c r="R33" s="35"/>
      <c r="S33" s="35"/>
    </row>
    <row r="34" spans="1:25" s="2" customFormat="1" ht="18" customHeight="1" x14ac:dyDescent="0.4">
      <c r="A34" s="28"/>
      <c r="B34" s="34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2"/>
      <c r="O34" s="229">
        <f>ROUNDDOWN(O32/110*10,0)</f>
        <v>7800</v>
      </c>
      <c r="P34" s="230"/>
      <c r="Q34" s="231"/>
      <c r="R34" s="31"/>
      <c r="S34" s="31"/>
    </row>
    <row r="35" spans="1:25" s="2" customFormat="1" ht="18" customHeight="1" x14ac:dyDescent="0.4">
      <c r="A35" s="297" t="s">
        <v>26</v>
      </c>
      <c r="B35" s="298"/>
      <c r="C35" s="298"/>
      <c r="D35" s="159">
        <v>1</v>
      </c>
      <c r="E35" s="2" t="s">
        <v>25</v>
      </c>
      <c r="S35" s="30"/>
      <c r="T35" s="29"/>
      <c r="U35" s="286" t="s">
        <v>24</v>
      </c>
      <c r="V35" s="287"/>
      <c r="W35" s="287"/>
      <c r="X35" s="288"/>
    </row>
    <row r="36" spans="1:25" s="2" customFormat="1" ht="18" customHeight="1" x14ac:dyDescent="0.4">
      <c r="S36" s="28"/>
      <c r="T36" s="27"/>
      <c r="U36" s="25">
        <v>1</v>
      </c>
      <c r="V36" s="26">
        <v>2</v>
      </c>
      <c r="W36" s="25">
        <v>3</v>
      </c>
      <c r="X36" s="24">
        <v>4</v>
      </c>
    </row>
    <row r="37" spans="1:25" s="2" customFormat="1" ht="18" customHeight="1" x14ac:dyDescent="0.4">
      <c r="A37" s="6" t="s">
        <v>23</v>
      </c>
      <c r="B37" s="289" t="s">
        <v>22</v>
      </c>
      <c r="C37" s="290"/>
      <c r="D37" s="9">
        <f>HLOOKUP(D$35,U36:X40,2)</f>
        <v>100</v>
      </c>
      <c r="E37" s="284" t="s">
        <v>13</v>
      </c>
      <c r="F37" s="285"/>
      <c r="G37" s="291">
        <f>ROUNDUP(O$32*D37/100,0)</f>
        <v>85800</v>
      </c>
      <c r="H37" s="291"/>
      <c r="I37" s="291"/>
      <c r="J37" s="7" t="s">
        <v>12</v>
      </c>
      <c r="K37" s="2" t="s">
        <v>11</v>
      </c>
      <c r="L37" s="292"/>
      <c r="M37" s="292"/>
      <c r="N37" s="292"/>
      <c r="O37" s="292"/>
      <c r="P37" s="292"/>
      <c r="Q37" s="2" t="s">
        <v>10</v>
      </c>
      <c r="S37" s="293" t="s">
        <v>21</v>
      </c>
      <c r="T37" s="23" t="s">
        <v>20</v>
      </c>
      <c r="U37" s="21">
        <v>100</v>
      </c>
      <c r="V37" s="22">
        <v>60</v>
      </c>
      <c r="W37" s="21">
        <v>50</v>
      </c>
      <c r="X37" s="20">
        <v>40</v>
      </c>
      <c r="Y37" s="19" t="s">
        <v>19</v>
      </c>
    </row>
    <row r="38" spans="1:25" s="2" customFormat="1" ht="18" customHeight="1" x14ac:dyDescent="0.4">
      <c r="B38" s="289" t="s">
        <v>18</v>
      </c>
      <c r="C38" s="290"/>
      <c r="D38" s="9">
        <f>HLOOKUP(D$35,U36:X40,3)</f>
        <v>0</v>
      </c>
      <c r="E38" s="284" t="s">
        <v>13</v>
      </c>
      <c r="F38" s="285"/>
      <c r="G38" s="291">
        <f>IF(D35=2,O32-G37,ROUNDUP(O$32*D38/100,0))</f>
        <v>0</v>
      </c>
      <c r="H38" s="291"/>
      <c r="I38" s="291"/>
      <c r="J38" s="7" t="s">
        <v>12</v>
      </c>
      <c r="K38" s="2" t="s">
        <v>11</v>
      </c>
      <c r="L38" s="296"/>
      <c r="M38" s="296"/>
      <c r="N38" s="296"/>
      <c r="O38" s="296"/>
      <c r="P38" s="296"/>
      <c r="Q38" s="2" t="s">
        <v>10</v>
      </c>
      <c r="S38" s="294"/>
      <c r="T38" s="18" t="s">
        <v>17</v>
      </c>
      <c r="U38" s="16">
        <v>0</v>
      </c>
      <c r="V38" s="17">
        <v>40</v>
      </c>
      <c r="W38" s="16">
        <v>30</v>
      </c>
      <c r="X38" s="15">
        <v>30</v>
      </c>
    </row>
    <row r="39" spans="1:25" s="2" customFormat="1" ht="18" customHeight="1" x14ac:dyDescent="0.4">
      <c r="B39" s="289" t="s">
        <v>16</v>
      </c>
      <c r="C39" s="290"/>
      <c r="D39" s="9">
        <f>HLOOKUP(D$35,U36:X40,4)</f>
        <v>0</v>
      </c>
      <c r="E39" s="284" t="s">
        <v>13</v>
      </c>
      <c r="F39" s="285"/>
      <c r="G39" s="291">
        <f>IF(D35=3,O32-(G37+G38),ROUNDUP(O$32*D39/100,0))</f>
        <v>0</v>
      </c>
      <c r="H39" s="291"/>
      <c r="I39" s="291"/>
      <c r="J39" s="7" t="s">
        <v>12</v>
      </c>
      <c r="K39" s="2" t="s">
        <v>11</v>
      </c>
      <c r="L39" s="296"/>
      <c r="M39" s="296"/>
      <c r="N39" s="296"/>
      <c r="O39" s="296"/>
      <c r="P39" s="296"/>
      <c r="Q39" s="2" t="s">
        <v>10</v>
      </c>
      <c r="S39" s="294"/>
      <c r="T39" s="18" t="s">
        <v>15</v>
      </c>
      <c r="U39" s="16">
        <v>0</v>
      </c>
      <c r="V39" s="17">
        <v>0</v>
      </c>
      <c r="W39" s="16">
        <v>20</v>
      </c>
      <c r="X39" s="15">
        <v>20</v>
      </c>
    </row>
    <row r="40" spans="1:25" s="2" customFormat="1" ht="18" customHeight="1" x14ac:dyDescent="0.4">
      <c r="B40" s="289" t="s">
        <v>14</v>
      </c>
      <c r="C40" s="290"/>
      <c r="D40" s="9">
        <f>HLOOKUP(D$35,U36:X40,5)</f>
        <v>0</v>
      </c>
      <c r="E40" s="284" t="s">
        <v>13</v>
      </c>
      <c r="F40" s="285"/>
      <c r="G40" s="291">
        <f>IF(D35=4,O32-(G37+G38+G39),0)</f>
        <v>0</v>
      </c>
      <c r="H40" s="291"/>
      <c r="I40" s="291"/>
      <c r="J40" s="7" t="s">
        <v>12</v>
      </c>
      <c r="K40" s="2" t="s">
        <v>11</v>
      </c>
      <c r="L40" s="299"/>
      <c r="M40" s="299"/>
      <c r="N40" s="299"/>
      <c r="O40" s="299"/>
      <c r="P40" s="299"/>
      <c r="Q40" s="2" t="s">
        <v>10</v>
      </c>
      <c r="S40" s="295"/>
      <c r="T40" s="14" t="s">
        <v>9</v>
      </c>
      <c r="U40" s="12">
        <v>0</v>
      </c>
      <c r="V40" s="13">
        <v>0</v>
      </c>
      <c r="W40" s="12">
        <v>0</v>
      </c>
      <c r="X40" s="11">
        <v>10</v>
      </c>
    </row>
    <row r="41" spans="1:25" s="2" customFormat="1" ht="18" customHeight="1" x14ac:dyDescent="0.4">
      <c r="B41" s="6"/>
      <c r="C41" s="5"/>
      <c r="E41" s="6"/>
      <c r="F41" s="5"/>
      <c r="G41" s="8"/>
      <c r="H41" s="8"/>
      <c r="I41" s="8"/>
      <c r="J41" s="7"/>
      <c r="L41" s="6"/>
      <c r="M41" s="5"/>
      <c r="N41" s="5"/>
      <c r="O41" s="5"/>
      <c r="P41" s="5"/>
      <c r="U41" s="4"/>
      <c r="V41" s="4"/>
      <c r="W41" s="4"/>
      <c r="X41" s="3" t="s">
        <v>8</v>
      </c>
    </row>
    <row r="42" spans="1:25" s="2" customFormat="1" ht="18" customHeight="1" x14ac:dyDescent="0.4">
      <c r="A42" s="2" t="s">
        <v>7</v>
      </c>
      <c r="U42" s="4"/>
      <c r="V42" s="4"/>
      <c r="W42" s="4"/>
      <c r="X42" s="3"/>
    </row>
    <row r="43" spans="1:25" s="2" customFormat="1" ht="18" customHeight="1" x14ac:dyDescent="0.4">
      <c r="A43" s="10" t="s">
        <v>6</v>
      </c>
      <c r="C43" s="302">
        <v>1</v>
      </c>
      <c r="D43" s="302"/>
      <c r="E43" s="9" t="s">
        <v>3</v>
      </c>
      <c r="F43" s="303">
        <f>IF($C43="","",ROUNDDOWN($G38/$C43,0))</f>
        <v>0</v>
      </c>
      <c r="G43" s="303"/>
      <c r="H43" s="303"/>
      <c r="I43" s="303"/>
      <c r="J43" s="304">
        <f>$G38</f>
        <v>0</v>
      </c>
      <c r="K43" s="304"/>
      <c r="L43" s="305">
        <f>$C43</f>
        <v>1</v>
      </c>
      <c r="M43" s="305"/>
      <c r="N43" s="305"/>
      <c r="O43" s="305"/>
      <c r="P43" s="305"/>
      <c r="Q43" s="305"/>
      <c r="U43" s="4"/>
      <c r="V43" s="4"/>
      <c r="W43" s="4"/>
      <c r="X43" s="3"/>
    </row>
    <row r="44" spans="1:25" s="2" customFormat="1" ht="18" customHeight="1" x14ac:dyDescent="0.4">
      <c r="A44" s="10" t="s">
        <v>5</v>
      </c>
      <c r="C44" s="302">
        <v>1</v>
      </c>
      <c r="D44" s="302"/>
      <c r="E44" s="9" t="s">
        <v>3</v>
      </c>
      <c r="F44" s="303">
        <f>IF($C44="","",ROUNDDOWN($G39/$C44,0))</f>
        <v>0</v>
      </c>
      <c r="G44" s="303"/>
      <c r="H44" s="303"/>
      <c r="I44" s="303"/>
      <c r="J44" s="304">
        <f>$G39</f>
        <v>0</v>
      </c>
      <c r="K44" s="304"/>
      <c r="L44" s="305">
        <f>$C44</f>
        <v>1</v>
      </c>
      <c r="M44" s="305"/>
      <c r="N44" s="305"/>
      <c r="O44" s="305"/>
      <c r="P44" s="305"/>
      <c r="Q44" s="305"/>
      <c r="U44" s="4"/>
      <c r="V44" s="4"/>
      <c r="W44" s="4"/>
      <c r="X44" s="3"/>
    </row>
    <row r="45" spans="1:25" s="2" customFormat="1" ht="18" customHeight="1" x14ac:dyDescent="0.4">
      <c r="A45" s="10" t="s">
        <v>4</v>
      </c>
      <c r="B45" s="6"/>
      <c r="C45" s="302">
        <v>1</v>
      </c>
      <c r="D45" s="302"/>
      <c r="E45" s="9" t="s">
        <v>3</v>
      </c>
      <c r="F45" s="303">
        <f>IF($C45="","",ROUNDDOWN($G40/$C45,0))</f>
        <v>0</v>
      </c>
      <c r="G45" s="303"/>
      <c r="H45" s="303"/>
      <c r="I45" s="303"/>
      <c r="J45" s="304">
        <f>$G40</f>
        <v>0</v>
      </c>
      <c r="K45" s="304"/>
      <c r="L45" s="305">
        <f>$C45</f>
        <v>1</v>
      </c>
      <c r="M45" s="305"/>
      <c r="N45" s="305"/>
      <c r="O45" s="305"/>
      <c r="P45" s="305"/>
      <c r="Q45" s="305"/>
      <c r="U45" s="4"/>
      <c r="V45" s="4"/>
      <c r="W45" s="4"/>
      <c r="X45" s="3"/>
    </row>
    <row r="46" spans="1:25" s="2" customFormat="1" ht="18" customHeight="1" x14ac:dyDescent="0.4">
      <c r="B46" s="6"/>
      <c r="C46" s="5"/>
      <c r="E46" s="6"/>
      <c r="F46" s="5"/>
      <c r="G46" s="8"/>
      <c r="H46" s="8"/>
      <c r="I46" s="8"/>
      <c r="J46" s="7"/>
      <c r="L46" s="6"/>
      <c r="M46" s="5"/>
      <c r="N46" s="5"/>
      <c r="O46" s="5"/>
      <c r="P46" s="5"/>
      <c r="U46" s="4"/>
      <c r="V46" s="4"/>
      <c r="W46" s="4"/>
      <c r="X46" s="3"/>
    </row>
    <row r="47" spans="1:25" s="2" customFormat="1" ht="18" customHeight="1" x14ac:dyDescent="0.4">
      <c r="A47" s="2" t="s">
        <v>2</v>
      </c>
    </row>
    <row r="48" spans="1:25" s="2" customFormat="1" ht="18" customHeight="1" x14ac:dyDescent="0.4">
      <c r="A48" s="2" t="s">
        <v>1</v>
      </c>
    </row>
    <row r="49" spans="1:1" s="2" customFormat="1" ht="18" customHeight="1" x14ac:dyDescent="0.4">
      <c r="A49" s="2" t="s">
        <v>0</v>
      </c>
    </row>
    <row r="50" spans="1:1" ht="18" customHeight="1" x14ac:dyDescent="0.4"/>
    <row r="51" spans="1:1" ht="18" customHeight="1" x14ac:dyDescent="0.4"/>
    <row r="52" spans="1:1" ht="18" customHeight="1" x14ac:dyDescent="0.4"/>
    <row r="53" spans="1:1" ht="18" customHeight="1" x14ac:dyDescent="0.4"/>
    <row r="54" spans="1:1" ht="18" customHeight="1" x14ac:dyDescent="0.4"/>
    <row r="55" spans="1:1" ht="18" customHeight="1" x14ac:dyDescent="0.4"/>
    <row r="56" spans="1:1" ht="18" customHeight="1" x14ac:dyDescent="0.4"/>
    <row r="57" spans="1:1" ht="18" customHeight="1" x14ac:dyDescent="0.4"/>
    <row r="58" spans="1:1" ht="18" customHeight="1" x14ac:dyDescent="0.4"/>
    <row r="59" spans="1:1" ht="18" customHeight="1" x14ac:dyDescent="0.4"/>
    <row r="60" spans="1:1" ht="18" customHeight="1" x14ac:dyDescent="0.4"/>
    <row r="61" spans="1:1" ht="18" customHeight="1" x14ac:dyDescent="0.4"/>
    <row r="62" spans="1:1" ht="18" customHeight="1" x14ac:dyDescent="0.4"/>
    <row r="63" spans="1:1" ht="18" customHeight="1" x14ac:dyDescent="0.4"/>
    <row r="64" spans="1:1" ht="18" customHeight="1" x14ac:dyDescent="0.4"/>
    <row r="65" s="1" customFormat="1" ht="18" customHeight="1" x14ac:dyDescent="0.4"/>
    <row r="66" s="1" customFormat="1" ht="18" customHeight="1" x14ac:dyDescent="0.4"/>
    <row r="67" s="1" customFormat="1" ht="18" customHeight="1" x14ac:dyDescent="0.4"/>
    <row r="68" s="1" customFormat="1" ht="18" customHeight="1" x14ac:dyDescent="0.4"/>
    <row r="69" s="1" customFormat="1" ht="18" customHeight="1" x14ac:dyDescent="0.4"/>
    <row r="70" s="1" customFormat="1" ht="18" customHeight="1" x14ac:dyDescent="0.4"/>
    <row r="71" s="1" customFormat="1" ht="18" customHeight="1" x14ac:dyDescent="0.4"/>
    <row r="72" s="1" customFormat="1" ht="18" customHeight="1" x14ac:dyDescent="0.4"/>
    <row r="73" s="1" customFormat="1" ht="18" customHeight="1" x14ac:dyDescent="0.4"/>
    <row r="74" s="1" customFormat="1" ht="18" customHeight="1" x14ac:dyDescent="0.4"/>
    <row r="75" s="1" customFormat="1" ht="18" customHeight="1" x14ac:dyDescent="0.4"/>
    <row r="76" s="1" customFormat="1" ht="18" customHeight="1" x14ac:dyDescent="0.4"/>
    <row r="77" s="1" customFormat="1" ht="18" customHeight="1" x14ac:dyDescent="0.4"/>
    <row r="78" s="1" customFormat="1" ht="18" customHeight="1" x14ac:dyDescent="0.4"/>
    <row r="79" s="1" customFormat="1" ht="18" customHeight="1" x14ac:dyDescent="0.4"/>
    <row r="80" s="1" customFormat="1" ht="18" customHeight="1" x14ac:dyDescent="0.4"/>
    <row r="81" s="1" customFormat="1" ht="18" customHeight="1" x14ac:dyDescent="0.4"/>
    <row r="82" s="1" customFormat="1" ht="18" customHeight="1" x14ac:dyDescent="0.4"/>
    <row r="83" s="1" customFormat="1" ht="18" customHeight="1" x14ac:dyDescent="0.4"/>
    <row r="84" s="1" customFormat="1" ht="18" customHeight="1" x14ac:dyDescent="0.4"/>
    <row r="85" s="1" customFormat="1" ht="18" customHeight="1" x14ac:dyDescent="0.4"/>
    <row r="86" s="1" customFormat="1" ht="18" customHeight="1" x14ac:dyDescent="0.4"/>
    <row r="87" s="1" customFormat="1" ht="18" customHeight="1" x14ac:dyDescent="0.4"/>
    <row r="88" s="1" customFormat="1" ht="18" customHeight="1" x14ac:dyDescent="0.4"/>
    <row r="89" s="1" customFormat="1" ht="18" customHeight="1" x14ac:dyDescent="0.4"/>
    <row r="90" s="1" customFormat="1" ht="18" customHeight="1" x14ac:dyDescent="0.4"/>
    <row r="91" s="1" customFormat="1" ht="18" customHeight="1" x14ac:dyDescent="0.4"/>
    <row r="92" s="1" customFormat="1" ht="18" customHeight="1" x14ac:dyDescent="0.4"/>
    <row r="93" s="1" customFormat="1" ht="18" customHeight="1" x14ac:dyDescent="0.4"/>
    <row r="94" s="1" customFormat="1" ht="18" customHeight="1" x14ac:dyDescent="0.4"/>
    <row r="95" s="1" customFormat="1" ht="18" customHeight="1" x14ac:dyDescent="0.4"/>
    <row r="96" s="1" customFormat="1" ht="18" customHeight="1" x14ac:dyDescent="0.4"/>
    <row r="97" s="1" customFormat="1" ht="18" customHeight="1" x14ac:dyDescent="0.4"/>
    <row r="98" s="1" customFormat="1" ht="18" customHeight="1" x14ac:dyDescent="0.4"/>
    <row r="99" s="1" customFormat="1" ht="18" customHeight="1" x14ac:dyDescent="0.4"/>
    <row r="100" s="1" customFormat="1" ht="18" customHeight="1" x14ac:dyDescent="0.4"/>
    <row r="101" s="1" customFormat="1" ht="18" customHeight="1" x14ac:dyDescent="0.4"/>
    <row r="102" s="1" customFormat="1" ht="18" customHeight="1" x14ac:dyDescent="0.4"/>
    <row r="103" s="1" customFormat="1" ht="18" customHeight="1" x14ac:dyDescent="0.4"/>
    <row r="104" s="1" customFormat="1" ht="18" customHeight="1" x14ac:dyDescent="0.4"/>
    <row r="105" s="1" customFormat="1" ht="18" customHeight="1" x14ac:dyDescent="0.4"/>
    <row r="106" s="1" customFormat="1" ht="18" customHeight="1" x14ac:dyDescent="0.4"/>
    <row r="107" s="1" customFormat="1" ht="18" customHeight="1" x14ac:dyDescent="0.4"/>
    <row r="108" s="1" customFormat="1" ht="18" customHeight="1" x14ac:dyDescent="0.4"/>
    <row r="109" s="1" customFormat="1" ht="18" customHeight="1" x14ac:dyDescent="0.4"/>
    <row r="110" s="1" customFormat="1" ht="18" customHeight="1" x14ac:dyDescent="0.4"/>
    <row r="111" s="1" customFormat="1" ht="18" customHeight="1" x14ac:dyDescent="0.4"/>
    <row r="112" s="1" customFormat="1" ht="18" customHeight="1" x14ac:dyDescent="0.4"/>
    <row r="113" s="1" customFormat="1" ht="18" customHeight="1" x14ac:dyDescent="0.4"/>
    <row r="114" s="1" customFormat="1" ht="18" customHeight="1" x14ac:dyDescent="0.4"/>
    <row r="115" s="1" customFormat="1" ht="18" customHeight="1" x14ac:dyDescent="0.4"/>
    <row r="116" s="1" customFormat="1" ht="18" customHeight="1" x14ac:dyDescent="0.4"/>
    <row r="117" s="1" customFormat="1" ht="18" customHeight="1" x14ac:dyDescent="0.4"/>
    <row r="118" s="1" customFormat="1" ht="18" customHeight="1" x14ac:dyDescent="0.4"/>
    <row r="119" s="1" customFormat="1" ht="18" customHeight="1" x14ac:dyDescent="0.4"/>
    <row r="120" s="1" customFormat="1" ht="18" customHeight="1" x14ac:dyDescent="0.4"/>
    <row r="121" s="1" customFormat="1" ht="18" customHeight="1" x14ac:dyDescent="0.4"/>
    <row r="122" s="1" customFormat="1" ht="18" customHeight="1" x14ac:dyDescent="0.4"/>
    <row r="123" s="1" customFormat="1" ht="18" customHeight="1" x14ac:dyDescent="0.4"/>
    <row r="124" s="1" customFormat="1" ht="18" customHeight="1" x14ac:dyDescent="0.4"/>
    <row r="125" s="1" customFormat="1" ht="18" customHeight="1" x14ac:dyDescent="0.4"/>
    <row r="126" s="1" customFormat="1" ht="18" customHeight="1" x14ac:dyDescent="0.4"/>
    <row r="127" s="1" customFormat="1" ht="18" customHeight="1" x14ac:dyDescent="0.4"/>
    <row r="128" s="1" customFormat="1" ht="18" customHeight="1" x14ac:dyDescent="0.4"/>
    <row r="129" s="1" customFormat="1" ht="18" customHeight="1" x14ac:dyDescent="0.4"/>
    <row r="130" s="1" customFormat="1" ht="18" customHeight="1" x14ac:dyDescent="0.4"/>
    <row r="131" s="1" customFormat="1" ht="18" customHeight="1" x14ac:dyDescent="0.4"/>
    <row r="132" s="1" customFormat="1" ht="18" customHeight="1" x14ac:dyDescent="0.4"/>
    <row r="133" s="1" customFormat="1" ht="18" customHeight="1" x14ac:dyDescent="0.4"/>
    <row r="134" s="1" customFormat="1" ht="18" customHeight="1" x14ac:dyDescent="0.4"/>
    <row r="135" s="1" customFormat="1" ht="18" customHeight="1" x14ac:dyDescent="0.4"/>
    <row r="136" s="1" customFormat="1" ht="18" customHeight="1" x14ac:dyDescent="0.4"/>
    <row r="137" s="1" customFormat="1" ht="18" customHeight="1" x14ac:dyDescent="0.4"/>
    <row r="138" s="1" customFormat="1" ht="18" customHeight="1" x14ac:dyDescent="0.4"/>
    <row r="139" s="1" customFormat="1" ht="18" customHeight="1" x14ac:dyDescent="0.4"/>
    <row r="140" s="1" customFormat="1" ht="18" customHeight="1" x14ac:dyDescent="0.4"/>
    <row r="141" s="1" customFormat="1" ht="18" customHeight="1" x14ac:dyDescent="0.4"/>
    <row r="142" s="1" customFormat="1" ht="18" customHeight="1" x14ac:dyDescent="0.4"/>
    <row r="143" s="1" customFormat="1" ht="18" customHeight="1" x14ac:dyDescent="0.4"/>
    <row r="144" s="1" customFormat="1" ht="18" customHeight="1" x14ac:dyDescent="0.4"/>
    <row r="145" s="1" customFormat="1" ht="18" customHeight="1" x14ac:dyDescent="0.4"/>
    <row r="146" s="1" customFormat="1" ht="18" customHeight="1" x14ac:dyDescent="0.4"/>
    <row r="147" s="1" customFormat="1" ht="18" customHeight="1" x14ac:dyDescent="0.4"/>
    <row r="148" s="1" customFormat="1" ht="18" customHeight="1" x14ac:dyDescent="0.4"/>
    <row r="149" s="1" customFormat="1" ht="18" customHeight="1" x14ac:dyDescent="0.4"/>
    <row r="150" s="1" customFormat="1" ht="18" customHeight="1" x14ac:dyDescent="0.4"/>
    <row r="151" s="1" customFormat="1" ht="18" customHeight="1" x14ac:dyDescent="0.4"/>
    <row r="152" s="1" customFormat="1" ht="18" customHeight="1" x14ac:dyDescent="0.4"/>
    <row r="153" s="1" customFormat="1" ht="18" customHeight="1" x14ac:dyDescent="0.4"/>
    <row r="154" s="1" customFormat="1" ht="18" customHeight="1" x14ac:dyDescent="0.4"/>
    <row r="155" s="1" customFormat="1" ht="18" customHeight="1" x14ac:dyDescent="0.4"/>
    <row r="156" s="1" customFormat="1" ht="18" customHeight="1" x14ac:dyDescent="0.4"/>
    <row r="157" s="1" customFormat="1" ht="18" customHeight="1" x14ac:dyDescent="0.4"/>
    <row r="158" s="1" customFormat="1" ht="18" customHeight="1" x14ac:dyDescent="0.4"/>
    <row r="159" s="1" customFormat="1" ht="18" customHeight="1" x14ac:dyDescent="0.4"/>
    <row r="160" s="1" customFormat="1" ht="18" customHeight="1" x14ac:dyDescent="0.4"/>
    <row r="161" s="1" customFormat="1" ht="18" customHeight="1" x14ac:dyDescent="0.4"/>
    <row r="162" s="1" customFormat="1" ht="18" customHeight="1" x14ac:dyDescent="0.4"/>
    <row r="163" s="1" customFormat="1" ht="18" customHeight="1" x14ac:dyDescent="0.4"/>
    <row r="164" s="1" customFormat="1" ht="18" customHeight="1" x14ac:dyDescent="0.4"/>
    <row r="165" s="1" customFormat="1" ht="18" customHeight="1" x14ac:dyDescent="0.4"/>
    <row r="166" s="1" customFormat="1" ht="18" customHeight="1" x14ac:dyDescent="0.4"/>
    <row r="167" s="1" customFormat="1" ht="18" customHeight="1" x14ac:dyDescent="0.4"/>
    <row r="168" s="1" customFormat="1" ht="18" customHeight="1" x14ac:dyDescent="0.4"/>
    <row r="169" s="1" customFormat="1" ht="18" customHeight="1" x14ac:dyDescent="0.4"/>
    <row r="170" s="1" customFormat="1" ht="18" customHeight="1" x14ac:dyDescent="0.4"/>
    <row r="171" s="1" customFormat="1" ht="18" customHeight="1" x14ac:dyDescent="0.4"/>
    <row r="172" s="1" customFormat="1" ht="18" customHeight="1" x14ac:dyDescent="0.4"/>
    <row r="173" s="1" customFormat="1" ht="18" customHeight="1" x14ac:dyDescent="0.4"/>
    <row r="174" s="1" customFormat="1" ht="18" customHeight="1" x14ac:dyDescent="0.4"/>
    <row r="175" s="1" customFormat="1" ht="18" customHeight="1" x14ac:dyDescent="0.4"/>
    <row r="176" s="1" customFormat="1" ht="18" customHeight="1" x14ac:dyDescent="0.4"/>
    <row r="177" s="1" customFormat="1" ht="18" customHeight="1" x14ac:dyDescent="0.4"/>
    <row r="178" s="1" customFormat="1" ht="18" customHeight="1" x14ac:dyDescent="0.4"/>
    <row r="179" s="1" customFormat="1" ht="18" customHeight="1" x14ac:dyDescent="0.4"/>
    <row r="180" s="1" customFormat="1" ht="18" customHeight="1" x14ac:dyDescent="0.4"/>
    <row r="181" s="1" customFormat="1" ht="18" customHeight="1" x14ac:dyDescent="0.4"/>
    <row r="182" s="1" customFormat="1" ht="18" customHeight="1" x14ac:dyDescent="0.4"/>
    <row r="183" s="1" customFormat="1" ht="18" customHeight="1" x14ac:dyDescent="0.4"/>
    <row r="184" s="1" customFormat="1" ht="18" customHeight="1" x14ac:dyDescent="0.4"/>
    <row r="185" s="1" customFormat="1" ht="18" customHeight="1" x14ac:dyDescent="0.4"/>
    <row r="186" s="1" customFormat="1" ht="18" customHeight="1" x14ac:dyDescent="0.4"/>
    <row r="187" s="1" customFormat="1" ht="18" customHeight="1" x14ac:dyDescent="0.4"/>
    <row r="188" s="1" customFormat="1" ht="18" customHeight="1" x14ac:dyDescent="0.4"/>
    <row r="189" s="1" customFormat="1" ht="18" customHeight="1" x14ac:dyDescent="0.4"/>
    <row r="190" s="1" customFormat="1" ht="18" customHeight="1" x14ac:dyDescent="0.4"/>
    <row r="191" s="1" customFormat="1" ht="18" customHeight="1" x14ac:dyDescent="0.4"/>
    <row r="192" s="1" customFormat="1" ht="18" customHeight="1" x14ac:dyDescent="0.4"/>
    <row r="193" s="1" customFormat="1" ht="18" customHeight="1" x14ac:dyDescent="0.4"/>
    <row r="194" s="1" customFormat="1" ht="18" customHeight="1" x14ac:dyDescent="0.4"/>
    <row r="195" s="1" customFormat="1" ht="18" customHeight="1" x14ac:dyDescent="0.4"/>
    <row r="196" s="1" customFormat="1" ht="18" customHeight="1" x14ac:dyDescent="0.4"/>
    <row r="197" s="1" customFormat="1" ht="18" customHeight="1" x14ac:dyDescent="0.4"/>
    <row r="198" s="1" customFormat="1" ht="18" customHeight="1" x14ac:dyDescent="0.4"/>
    <row r="199" s="1" customFormat="1" ht="18" customHeight="1" x14ac:dyDescent="0.4"/>
    <row r="200" s="1" customFormat="1" ht="18" customHeight="1" x14ac:dyDescent="0.4"/>
    <row r="201" s="1" customFormat="1" ht="18" customHeight="1" x14ac:dyDescent="0.4"/>
    <row r="202" s="1" customFormat="1" ht="18" customHeight="1" x14ac:dyDescent="0.4"/>
    <row r="203" s="1" customFormat="1" ht="18" customHeight="1" x14ac:dyDescent="0.4"/>
    <row r="204" s="1" customFormat="1" ht="18" customHeight="1" x14ac:dyDescent="0.4"/>
    <row r="205" s="1" customFormat="1" ht="18" customHeight="1" x14ac:dyDescent="0.4"/>
    <row r="206" s="1" customFormat="1" ht="18" customHeight="1" x14ac:dyDescent="0.4"/>
    <row r="207" s="1" customFormat="1" ht="18" customHeight="1" x14ac:dyDescent="0.4"/>
    <row r="208" s="1" customFormat="1" ht="18" customHeight="1" x14ac:dyDescent="0.4"/>
    <row r="209" s="1" customFormat="1" ht="18" customHeight="1" x14ac:dyDescent="0.4"/>
    <row r="210" s="1" customFormat="1" ht="18" customHeight="1" x14ac:dyDescent="0.4"/>
    <row r="211" s="1" customFormat="1" ht="18" customHeight="1" x14ac:dyDescent="0.4"/>
    <row r="212" s="1" customFormat="1" ht="18" customHeight="1" x14ac:dyDescent="0.4"/>
    <row r="213" s="1" customFormat="1" ht="18" customHeight="1" x14ac:dyDescent="0.4"/>
    <row r="214" s="1" customFormat="1" ht="18" customHeight="1" x14ac:dyDescent="0.4"/>
    <row r="215" s="1" customFormat="1" ht="18" customHeight="1" x14ac:dyDescent="0.4"/>
    <row r="216" s="1" customFormat="1" ht="18" customHeight="1" x14ac:dyDescent="0.4"/>
    <row r="217" s="1" customFormat="1" ht="18" customHeight="1" x14ac:dyDescent="0.4"/>
    <row r="218" s="1" customFormat="1" ht="18" customHeight="1" x14ac:dyDescent="0.4"/>
    <row r="219" s="1" customFormat="1" ht="18" customHeight="1" x14ac:dyDescent="0.4"/>
    <row r="220" s="1" customFormat="1" ht="18" customHeight="1" x14ac:dyDescent="0.4"/>
    <row r="221" s="1" customFormat="1" ht="18" customHeight="1" x14ac:dyDescent="0.4"/>
    <row r="222" s="1" customFormat="1" ht="18" customHeight="1" x14ac:dyDescent="0.4"/>
    <row r="223" s="1" customFormat="1" ht="18" customHeight="1" x14ac:dyDescent="0.4"/>
    <row r="224" s="1" customFormat="1" ht="18" customHeight="1" x14ac:dyDescent="0.4"/>
    <row r="225" s="1" customFormat="1" ht="18" customHeight="1" x14ac:dyDescent="0.4"/>
    <row r="226" s="1" customFormat="1" ht="18" customHeight="1" x14ac:dyDescent="0.4"/>
    <row r="227" s="1" customFormat="1" ht="18" customHeight="1" x14ac:dyDescent="0.4"/>
    <row r="228" s="1" customFormat="1" ht="18" customHeight="1" x14ac:dyDescent="0.4"/>
    <row r="229" s="1" customFormat="1" ht="18" customHeight="1" x14ac:dyDescent="0.4"/>
    <row r="230" s="1" customFormat="1" ht="18" customHeight="1" x14ac:dyDescent="0.4"/>
    <row r="231" s="1" customFormat="1" ht="18" customHeight="1" x14ac:dyDescent="0.4"/>
    <row r="232" s="1" customFormat="1" ht="18" customHeight="1" x14ac:dyDescent="0.4"/>
    <row r="233" s="1" customFormat="1" ht="18" customHeight="1" x14ac:dyDescent="0.4"/>
    <row r="234" s="1" customFormat="1" ht="18" customHeight="1" x14ac:dyDescent="0.4"/>
    <row r="235" s="1" customFormat="1" ht="18" customHeight="1" x14ac:dyDescent="0.4"/>
    <row r="236" s="1" customFormat="1" ht="18" customHeight="1" x14ac:dyDescent="0.4"/>
    <row r="237" s="1" customFormat="1" ht="18" customHeight="1" x14ac:dyDescent="0.4"/>
    <row r="238" s="1" customFormat="1" ht="18" customHeight="1" x14ac:dyDescent="0.4"/>
    <row r="239" s="1" customFormat="1" ht="18" customHeight="1" x14ac:dyDescent="0.4"/>
    <row r="240" s="1" customFormat="1" ht="18" customHeight="1" x14ac:dyDescent="0.4"/>
    <row r="241" s="1" customFormat="1" ht="18" customHeight="1" x14ac:dyDescent="0.4"/>
    <row r="242" s="1" customFormat="1" ht="18" customHeight="1" x14ac:dyDescent="0.4"/>
    <row r="243" s="1" customFormat="1" ht="18" customHeight="1" x14ac:dyDescent="0.4"/>
    <row r="244" s="1" customFormat="1" ht="18" customHeight="1" x14ac:dyDescent="0.4"/>
    <row r="245" s="1" customFormat="1" ht="18" customHeight="1" x14ac:dyDescent="0.4"/>
    <row r="246" s="1" customFormat="1" ht="18" customHeight="1" x14ac:dyDescent="0.4"/>
    <row r="247" s="1" customFormat="1" ht="18" customHeight="1" x14ac:dyDescent="0.4"/>
    <row r="248" s="1" customFormat="1" ht="18" customHeight="1" x14ac:dyDescent="0.4"/>
    <row r="249" s="1" customFormat="1" ht="18" customHeight="1" x14ac:dyDescent="0.4"/>
    <row r="250" s="1" customFormat="1" ht="18" customHeight="1" x14ac:dyDescent="0.4"/>
    <row r="251" s="1" customFormat="1" ht="18" customHeight="1" x14ac:dyDescent="0.4"/>
    <row r="252" s="1" customFormat="1" ht="18" customHeight="1" x14ac:dyDescent="0.4"/>
    <row r="253" s="1" customFormat="1" ht="18" customHeight="1" x14ac:dyDescent="0.4"/>
    <row r="254" s="1" customFormat="1" ht="18" customHeight="1" x14ac:dyDescent="0.4"/>
    <row r="255" s="1" customFormat="1" ht="18" customHeight="1" x14ac:dyDescent="0.4"/>
    <row r="256" s="1" customFormat="1" ht="18" customHeight="1" x14ac:dyDescent="0.4"/>
    <row r="257" s="1" customFormat="1" ht="18" customHeight="1" x14ac:dyDescent="0.4"/>
    <row r="258" s="1" customFormat="1" ht="18" customHeight="1" x14ac:dyDescent="0.4"/>
    <row r="259" s="1" customFormat="1" ht="18" customHeight="1" x14ac:dyDescent="0.4"/>
    <row r="260" s="1" customFormat="1" ht="18" customHeight="1" x14ac:dyDescent="0.4"/>
    <row r="261" s="1" customFormat="1" ht="18" customHeight="1" x14ac:dyDescent="0.4"/>
    <row r="262" s="1" customFormat="1" ht="18" customHeight="1" x14ac:dyDescent="0.4"/>
    <row r="263" s="1" customFormat="1" ht="18" customHeight="1" x14ac:dyDescent="0.4"/>
    <row r="264" s="1" customFormat="1" ht="18" customHeight="1" x14ac:dyDescent="0.4"/>
    <row r="265" s="1" customFormat="1" ht="18" customHeight="1" x14ac:dyDescent="0.4"/>
    <row r="266" s="1" customFormat="1" ht="18" customHeight="1" x14ac:dyDescent="0.4"/>
    <row r="267" s="1" customFormat="1" ht="18" customHeight="1" x14ac:dyDescent="0.4"/>
    <row r="268" s="1" customFormat="1" ht="18" customHeight="1" x14ac:dyDescent="0.4"/>
    <row r="269" s="1" customFormat="1" ht="18" customHeight="1" x14ac:dyDescent="0.4"/>
    <row r="270" s="1" customFormat="1" ht="18" customHeight="1" x14ac:dyDescent="0.4"/>
    <row r="271" s="1" customFormat="1" ht="18" customHeight="1" x14ac:dyDescent="0.4"/>
    <row r="272" s="1" customFormat="1" ht="18" customHeight="1" x14ac:dyDescent="0.4"/>
    <row r="273" s="1" customFormat="1" ht="18" customHeight="1" x14ac:dyDescent="0.4"/>
  </sheetData>
  <mergeCells count="69">
    <mergeCell ref="C44:D44"/>
    <mergeCell ref="F44:I44"/>
    <mergeCell ref="J44:K44"/>
    <mergeCell ref="L44:Q44"/>
    <mergeCell ref="C45:D45"/>
    <mergeCell ref="F45:I45"/>
    <mergeCell ref="J45:K45"/>
    <mergeCell ref="L45:Q45"/>
    <mergeCell ref="J5:Q5"/>
    <mergeCell ref="A7:Q7"/>
    <mergeCell ref="B9:Q9"/>
    <mergeCell ref="O11:Q11"/>
    <mergeCell ref="C43:D43"/>
    <mergeCell ref="F43:I43"/>
    <mergeCell ref="J43:K43"/>
    <mergeCell ref="L43:Q43"/>
    <mergeCell ref="A12:Q12"/>
    <mergeCell ref="E17:G17"/>
    <mergeCell ref="H17:I17"/>
    <mergeCell ref="L17:N17"/>
    <mergeCell ref="O17:Q17"/>
    <mergeCell ref="E20:G20"/>
    <mergeCell ref="H20:I20"/>
    <mergeCell ref="L20:N20"/>
    <mergeCell ref="B1:C1"/>
    <mergeCell ref="D1:G1"/>
    <mergeCell ref="J1:L1"/>
    <mergeCell ref="M1:Q1"/>
    <mergeCell ref="J2:L3"/>
    <mergeCell ref="M2:Q2"/>
    <mergeCell ref="M3:Q3"/>
    <mergeCell ref="O20:Q20"/>
    <mergeCell ref="D22:E22"/>
    <mergeCell ref="H22:J22"/>
    <mergeCell ref="O22:Q22"/>
    <mergeCell ref="W23:X23"/>
    <mergeCell ref="D24:E24"/>
    <mergeCell ref="H24:J24"/>
    <mergeCell ref="O24:Q24"/>
    <mergeCell ref="O26:Q26"/>
    <mergeCell ref="A27:Q27"/>
    <mergeCell ref="L40:P40"/>
    <mergeCell ref="E38:F38"/>
    <mergeCell ref="G38:I38"/>
    <mergeCell ref="E29:G29"/>
    <mergeCell ref="J29:L29"/>
    <mergeCell ref="O29:Q29"/>
    <mergeCell ref="A30:Q30"/>
    <mergeCell ref="E32:G32"/>
    <mergeCell ref="K32:M32"/>
    <mergeCell ref="O32:Q32"/>
    <mergeCell ref="O33:Q33"/>
    <mergeCell ref="O34:Q34"/>
    <mergeCell ref="U35:X35"/>
    <mergeCell ref="B37:C37"/>
    <mergeCell ref="E37:F37"/>
    <mergeCell ref="G37:I37"/>
    <mergeCell ref="L37:P37"/>
    <mergeCell ref="S37:S40"/>
    <mergeCell ref="B38:C38"/>
    <mergeCell ref="B40:C40"/>
    <mergeCell ref="E40:F40"/>
    <mergeCell ref="G40:I40"/>
    <mergeCell ref="L38:P38"/>
    <mergeCell ref="B39:C39"/>
    <mergeCell ref="E39:F39"/>
    <mergeCell ref="G39:I39"/>
    <mergeCell ref="L39:P39"/>
    <mergeCell ref="A35:C35"/>
  </mergeCells>
  <phoneticPr fontId="3"/>
  <dataValidations count="5">
    <dataValidation type="list" allowBlank="1" showInputMessage="1" showErrorMessage="1" sqref="B1:C1" xr:uid="{321DBDD3-4C7A-4791-A487-4DC81629792A}">
      <formula1>"□ 新規申請,■ 新規申請"</formula1>
    </dataValidation>
    <dataValidation type="list" allowBlank="1" showInputMessage="1" showErrorMessage="1" sqref="D1:G1" xr:uid="{1CE9C98B-4E31-4D96-A61B-7464F3733D6E}">
      <formula1>"□ 変更申請,■ 変更申請"</formula1>
    </dataValidation>
    <dataValidation type="list" showInputMessage="1" showErrorMessage="1" sqref="M2" xr:uid="{906D2836-37BE-4C49-B692-8EB7C915420E}">
      <formula1>"　□治験,　■治験"</formula1>
    </dataValidation>
    <dataValidation type="list" showInputMessage="1" showErrorMessage="1" sqref="M3" xr:uid="{1A8E9807-94EF-424F-BAA0-8EE53F1FC531}">
      <formula1>"　□製造販売後臨床試験,　■製造販売後臨床試験"</formula1>
    </dataValidation>
    <dataValidation type="list" allowBlank="1" showInputMessage="1" showErrorMessage="1" sqref="D35" xr:uid="{F232FE31-9485-464A-A0E8-9AD65F4F365E}">
      <formula1>$U$36:$X$36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9" max="1048575" man="1"/>
  </col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7D1A29-2CBC-45F5-921A-7D25F932D7E8}">
  <sheetPr>
    <tabColor theme="8" tint="0.79998168889431442"/>
  </sheetPr>
  <dimension ref="A1:W269"/>
  <sheetViews>
    <sheetView zoomScaleNormal="100" zoomScaleSheetLayoutView="100" workbookViewId="0">
      <pane ySplit="1" topLeftCell="A2" activePane="bottomLeft" state="frozen"/>
      <selection activeCell="M1" sqref="M1:Q1"/>
      <selection pane="bottomLeft" activeCell="M1" sqref="M1:Q1"/>
    </sheetView>
  </sheetViews>
  <sheetFormatPr defaultRowHeight="17.100000000000001" customHeight="1" x14ac:dyDescent="0.4"/>
  <cols>
    <col min="1" max="1" width="19" style="1" customWidth="1"/>
    <col min="2" max="2" width="11.5" style="1" customWidth="1"/>
    <col min="3" max="14" width="4" style="1" customWidth="1"/>
    <col min="15" max="17" width="4.5" style="1" customWidth="1"/>
    <col min="18" max="16384" width="9" style="1"/>
  </cols>
  <sheetData>
    <row r="1" spans="1:22" ht="15" customHeight="1" x14ac:dyDescent="0.4">
      <c r="A1" s="82" t="s">
        <v>87</v>
      </c>
      <c r="B1" s="283"/>
      <c r="C1" s="283"/>
      <c r="D1" s="283"/>
      <c r="E1" s="283"/>
      <c r="F1" s="283"/>
      <c r="G1" s="283"/>
      <c r="J1" s="185" t="s">
        <v>70</v>
      </c>
      <c r="K1" s="186"/>
      <c r="L1" s="187"/>
      <c r="M1" s="188"/>
      <c r="N1" s="189"/>
      <c r="O1" s="189"/>
      <c r="P1" s="189"/>
      <c r="Q1" s="190"/>
    </row>
    <row r="2" spans="1:22" ht="15" customHeight="1" x14ac:dyDescent="0.4">
      <c r="A2" s="84" t="s">
        <v>86</v>
      </c>
      <c r="J2" s="191" t="s">
        <v>68</v>
      </c>
      <c r="K2" s="192"/>
      <c r="L2" s="193"/>
      <c r="M2" s="197" t="s">
        <v>67</v>
      </c>
      <c r="N2" s="198"/>
      <c r="O2" s="198"/>
      <c r="P2" s="198"/>
      <c r="Q2" s="199"/>
    </row>
    <row r="3" spans="1:22" ht="15" customHeight="1" x14ac:dyDescent="0.4">
      <c r="J3" s="194"/>
      <c r="K3" s="195"/>
      <c r="L3" s="196"/>
      <c r="M3" s="200" t="s">
        <v>66</v>
      </c>
      <c r="N3" s="201"/>
      <c r="O3" s="201"/>
      <c r="P3" s="201"/>
      <c r="Q3" s="202"/>
    </row>
    <row r="4" spans="1:22" ht="9.75" customHeight="1" x14ac:dyDescent="0.4">
      <c r="K4" s="40"/>
      <c r="L4" s="40"/>
      <c r="M4" s="40"/>
      <c r="N4" s="82"/>
      <c r="O4" s="82"/>
      <c r="P4" s="82"/>
    </row>
    <row r="5" spans="1:22" ht="17.100000000000001" customHeight="1" x14ac:dyDescent="0.4">
      <c r="J5" s="203" t="s">
        <v>65</v>
      </c>
      <c r="K5" s="203"/>
      <c r="L5" s="203"/>
      <c r="M5" s="203"/>
      <c r="N5" s="203"/>
      <c r="O5" s="203"/>
      <c r="P5" s="203"/>
      <c r="Q5" s="203"/>
      <c r="R5" s="80"/>
      <c r="S5" s="80"/>
      <c r="T5" s="80"/>
      <c r="U5" s="80"/>
      <c r="V5" s="80"/>
    </row>
    <row r="7" spans="1:22" ht="19.5" customHeight="1" x14ac:dyDescent="0.4">
      <c r="A7" s="204" t="s">
        <v>85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</row>
    <row r="8" spans="1:22" ht="12" customHeight="1" x14ac:dyDescent="0.4">
      <c r="H8" s="1" t="s">
        <v>63</v>
      </c>
    </row>
    <row r="9" spans="1:22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</row>
    <row r="10" spans="1:22" s="2" customFormat="1" ht="7.5" customHeight="1" x14ac:dyDescent="0.4"/>
    <row r="11" spans="1:22" s="2" customFormat="1" ht="17.100000000000001" customHeight="1" x14ac:dyDescent="0.4">
      <c r="A11" s="2" t="s">
        <v>61</v>
      </c>
      <c r="O11" s="249" t="s">
        <v>60</v>
      </c>
      <c r="P11" s="266"/>
      <c r="Q11" s="266"/>
    </row>
    <row r="12" spans="1:22" s="9" customFormat="1" ht="18" customHeight="1" x14ac:dyDescent="0.4">
      <c r="A12" s="219" t="s">
        <v>59</v>
      </c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1"/>
    </row>
    <row r="13" spans="1:22" s="2" customFormat="1" ht="18" customHeight="1" x14ac:dyDescent="0.4">
      <c r="A13" s="39" t="s">
        <v>84</v>
      </c>
      <c r="B13" s="60" t="s">
        <v>83</v>
      </c>
      <c r="C13" s="58"/>
      <c r="D13" s="312">
        <v>6000</v>
      </c>
      <c r="E13" s="312"/>
      <c r="F13" s="58" t="s">
        <v>30</v>
      </c>
      <c r="G13" s="58"/>
      <c r="H13" s="58"/>
      <c r="I13" s="58"/>
      <c r="J13" s="58"/>
      <c r="K13" s="58"/>
      <c r="L13" s="58"/>
      <c r="M13" s="58"/>
      <c r="N13" s="59"/>
      <c r="P13" s="62" t="s">
        <v>56</v>
      </c>
      <c r="Q13" s="42"/>
    </row>
    <row r="14" spans="1:22" s="2" customFormat="1" ht="18" customHeight="1" x14ac:dyDescent="0.4">
      <c r="A14" s="39"/>
      <c r="B14" s="38"/>
      <c r="E14" s="306">
        <f>D13</f>
        <v>6000</v>
      </c>
      <c r="F14" s="306"/>
      <c r="G14" s="88" t="s">
        <v>30</v>
      </c>
      <c r="H14" s="9" t="s">
        <v>36</v>
      </c>
      <c r="I14" s="254" t="s">
        <v>48</v>
      </c>
      <c r="J14" s="254"/>
      <c r="K14" s="254"/>
      <c r="N14" s="36"/>
      <c r="O14" s="216">
        <f>E14*1.1</f>
        <v>6600.0000000000009</v>
      </c>
      <c r="P14" s="217"/>
      <c r="Q14" s="218"/>
    </row>
    <row r="15" spans="1:22" s="2" customFormat="1" ht="18" customHeight="1" x14ac:dyDescent="0.15">
      <c r="A15" s="61" t="s">
        <v>82</v>
      </c>
      <c r="B15" s="60" t="s">
        <v>81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  <c r="O15" s="58"/>
      <c r="P15" s="57" t="s">
        <v>53</v>
      </c>
      <c r="Q15" s="56"/>
      <c r="U15" s="87"/>
    </row>
    <row r="16" spans="1:22" s="2" customFormat="1" ht="18" customHeight="1" x14ac:dyDescent="0.15">
      <c r="A16" s="54"/>
      <c r="B16" s="53"/>
      <c r="C16" s="50"/>
      <c r="D16" s="50"/>
      <c r="E16" s="276">
        <f>O14</f>
        <v>6600.0000000000009</v>
      </c>
      <c r="F16" s="276"/>
      <c r="G16" s="52" t="s">
        <v>30</v>
      </c>
      <c r="H16" s="51" t="s">
        <v>36</v>
      </c>
      <c r="I16" s="269" t="s">
        <v>44</v>
      </c>
      <c r="J16" s="269"/>
      <c r="K16" s="269"/>
      <c r="L16" s="50"/>
      <c r="M16" s="50"/>
      <c r="N16" s="49"/>
      <c r="O16" s="239">
        <f>E16*0.2</f>
        <v>1320.0000000000002</v>
      </c>
      <c r="P16" s="241"/>
      <c r="Q16" s="242"/>
      <c r="S16" s="1" t="s">
        <v>80</v>
      </c>
      <c r="T16" s="87"/>
      <c r="U16" s="87"/>
    </row>
    <row r="17" spans="1:23" s="2" customFormat="1" ht="18" customHeight="1" x14ac:dyDescent="0.4">
      <c r="A17" s="48" t="s">
        <v>40</v>
      </c>
      <c r="B17" s="44" t="s">
        <v>79</v>
      </c>
      <c r="N17" s="36"/>
      <c r="P17" s="43" t="s">
        <v>74</v>
      </c>
      <c r="Q17" s="42"/>
      <c r="S17" s="311" t="s">
        <v>78</v>
      </c>
      <c r="T17" s="311"/>
      <c r="U17" s="1" t="s">
        <v>77</v>
      </c>
    </row>
    <row r="18" spans="1:23" s="2" customFormat="1" ht="18" customHeight="1" x14ac:dyDescent="0.4">
      <c r="A18" s="28"/>
      <c r="B18" s="34"/>
      <c r="C18" s="33"/>
      <c r="E18" s="33" t="s">
        <v>76</v>
      </c>
      <c r="F18" s="33"/>
      <c r="G18" s="33"/>
      <c r="H18" s="33"/>
      <c r="I18" s="33"/>
      <c r="J18" s="33"/>
      <c r="K18" s="33"/>
      <c r="L18" s="33"/>
      <c r="M18" s="33"/>
      <c r="N18" s="32"/>
      <c r="O18" s="257">
        <f>O14+O16</f>
        <v>7920.0000000000009</v>
      </c>
      <c r="P18" s="258"/>
      <c r="Q18" s="259"/>
      <c r="S18" s="9"/>
      <c r="T18" s="9"/>
      <c r="V18" s="9"/>
      <c r="W18" s="9"/>
    </row>
    <row r="19" spans="1:23" s="9" customFormat="1" ht="18" customHeight="1" x14ac:dyDescent="0.4">
      <c r="A19" s="219" t="s">
        <v>41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1"/>
      <c r="S19" s="86"/>
      <c r="T19" s="1"/>
      <c r="U19" s="2"/>
      <c r="V19" s="1"/>
      <c r="W19" s="2"/>
    </row>
    <row r="20" spans="1:23" s="2" customFormat="1" ht="18" customHeight="1" x14ac:dyDescent="0.4">
      <c r="A20" s="48" t="s">
        <v>40</v>
      </c>
      <c r="B20" s="60" t="s">
        <v>39</v>
      </c>
      <c r="C20" s="58"/>
      <c r="D20" s="58"/>
      <c r="E20" s="58"/>
      <c r="F20" s="58"/>
      <c r="G20" s="58"/>
      <c r="H20" s="58"/>
      <c r="I20" s="58"/>
      <c r="J20" s="58"/>
      <c r="K20" s="58"/>
      <c r="L20" s="58"/>
      <c r="M20" s="58"/>
      <c r="N20" s="59"/>
      <c r="P20" s="43" t="s">
        <v>75</v>
      </c>
      <c r="Q20" s="42"/>
    </row>
    <row r="21" spans="1:23" s="2" customFormat="1" ht="18" customHeight="1" x14ac:dyDescent="0.4">
      <c r="A21" s="28"/>
      <c r="B21" s="34"/>
      <c r="C21" s="33"/>
      <c r="D21" s="33" t="s">
        <v>74</v>
      </c>
      <c r="E21" s="232">
        <f>O18</f>
        <v>7920.0000000000009</v>
      </c>
      <c r="F21" s="232"/>
      <c r="G21" s="47" t="s">
        <v>30</v>
      </c>
      <c r="H21" s="46" t="s">
        <v>36</v>
      </c>
      <c r="I21" s="233" t="s">
        <v>35</v>
      </c>
      <c r="J21" s="233"/>
      <c r="K21" s="233"/>
      <c r="L21" s="33"/>
      <c r="M21" s="33"/>
      <c r="N21" s="32"/>
      <c r="O21" s="257">
        <f>ROUNDUP(E21*0.3,0)</f>
        <v>2376</v>
      </c>
      <c r="P21" s="258"/>
      <c r="Q21" s="259"/>
    </row>
    <row r="22" spans="1:23" s="2" customFormat="1" ht="18" customHeight="1" x14ac:dyDescent="0.4">
      <c r="A22" s="219" t="s">
        <v>34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1"/>
      <c r="S22" s="82"/>
    </row>
    <row r="23" spans="1:23" s="2" customFormat="1" ht="18" customHeight="1" x14ac:dyDescent="0.4">
      <c r="A23" s="39"/>
      <c r="B23" s="60" t="s">
        <v>33</v>
      </c>
      <c r="C23" s="58"/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9"/>
      <c r="O23" s="43"/>
      <c r="P23" s="43"/>
      <c r="Q23" s="42"/>
    </row>
    <row r="24" spans="1:23" s="2" customFormat="1" ht="18" customHeight="1" x14ac:dyDescent="0.4">
      <c r="A24" s="39"/>
      <c r="B24" s="38"/>
      <c r="D24" s="2" t="s">
        <v>49</v>
      </c>
      <c r="E24" s="215">
        <f>+O18</f>
        <v>7920.0000000000009</v>
      </c>
      <c r="F24" s="215"/>
      <c r="G24" s="9" t="s">
        <v>30</v>
      </c>
      <c r="H24" s="9" t="s">
        <v>29</v>
      </c>
      <c r="I24" s="9" t="s">
        <v>45</v>
      </c>
      <c r="J24" s="215">
        <f>+O21</f>
        <v>2376</v>
      </c>
      <c r="K24" s="215"/>
      <c r="L24" s="2" t="s">
        <v>30</v>
      </c>
      <c r="N24" s="36"/>
      <c r="O24" s="216">
        <f>E24+J24</f>
        <v>10296</v>
      </c>
      <c r="P24" s="217"/>
      <c r="Q24" s="218"/>
    </row>
    <row r="25" spans="1:23" s="2" customFormat="1" ht="15" customHeight="1" x14ac:dyDescent="0.4">
      <c r="A25" s="39"/>
      <c r="B25" s="38"/>
      <c r="E25" s="37"/>
      <c r="F25" s="7"/>
      <c r="L25" s="7"/>
      <c r="N25" s="36"/>
      <c r="O25" s="226" t="s">
        <v>27</v>
      </c>
      <c r="P25" s="227"/>
      <c r="Q25" s="228"/>
    </row>
    <row r="26" spans="1:23" s="2" customFormat="1" ht="18" customHeight="1" x14ac:dyDescent="0.4">
      <c r="A26" s="28"/>
      <c r="B26" s="34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2"/>
      <c r="O26" s="229">
        <f>ROUNDDOWN(O24/110*10,0)</f>
        <v>936</v>
      </c>
      <c r="P26" s="230"/>
      <c r="Q26" s="231"/>
    </row>
    <row r="27" spans="1:23" ht="18" customHeight="1" x14ac:dyDescent="0.4"/>
    <row r="28" spans="1:23" ht="18" customHeight="1" x14ac:dyDescent="0.4"/>
    <row r="29" spans="1:23" ht="18" customHeight="1" x14ac:dyDescent="0.4"/>
    <row r="30" spans="1:23" ht="18" customHeight="1" x14ac:dyDescent="0.4"/>
    <row r="31" spans="1:23" ht="18" customHeight="1" x14ac:dyDescent="0.4"/>
    <row r="32" spans="1:23" ht="18" customHeight="1" x14ac:dyDescent="0.4"/>
    <row r="33" s="1" customFormat="1" ht="18" customHeight="1" x14ac:dyDescent="0.4"/>
    <row r="34" s="1" customFormat="1" ht="18" customHeight="1" x14ac:dyDescent="0.4"/>
    <row r="35" s="1" customFormat="1" ht="18" customHeight="1" x14ac:dyDescent="0.4"/>
    <row r="36" s="1" customFormat="1" ht="18" customHeight="1" x14ac:dyDescent="0.4"/>
    <row r="37" s="1" customFormat="1" ht="18" customHeight="1" x14ac:dyDescent="0.4"/>
    <row r="38" s="1" customFormat="1" ht="18" customHeight="1" x14ac:dyDescent="0.4"/>
    <row r="39" s="1" customFormat="1" ht="18" customHeight="1" x14ac:dyDescent="0.4"/>
    <row r="40" s="1" customFormat="1" ht="18" customHeight="1" x14ac:dyDescent="0.4"/>
    <row r="41" s="1" customFormat="1" ht="18" customHeight="1" x14ac:dyDescent="0.4"/>
    <row r="42" s="1" customFormat="1" ht="18" customHeight="1" x14ac:dyDescent="0.4"/>
    <row r="43" s="1" customFormat="1" ht="18" customHeight="1" x14ac:dyDescent="0.4"/>
    <row r="44" s="1" customFormat="1" ht="18" customHeight="1" x14ac:dyDescent="0.4"/>
    <row r="45" s="1" customFormat="1" ht="18" customHeight="1" x14ac:dyDescent="0.4"/>
    <row r="46" s="1" customFormat="1" ht="18" customHeight="1" x14ac:dyDescent="0.4"/>
    <row r="47" s="1" customFormat="1" ht="18" customHeight="1" x14ac:dyDescent="0.4"/>
    <row r="48" s="1" customFormat="1" ht="18" customHeight="1" x14ac:dyDescent="0.4"/>
    <row r="49" s="1" customFormat="1" ht="18" customHeight="1" x14ac:dyDescent="0.4"/>
    <row r="50" s="1" customFormat="1" ht="18" customHeight="1" x14ac:dyDescent="0.4"/>
    <row r="51" s="1" customFormat="1" ht="18" customHeight="1" x14ac:dyDescent="0.4"/>
    <row r="52" s="1" customFormat="1" ht="18" customHeight="1" x14ac:dyDescent="0.4"/>
    <row r="53" s="1" customFormat="1" ht="18" customHeight="1" x14ac:dyDescent="0.4"/>
    <row r="54" s="1" customFormat="1" ht="18" customHeight="1" x14ac:dyDescent="0.4"/>
    <row r="55" s="1" customFormat="1" ht="18" customHeight="1" x14ac:dyDescent="0.4"/>
    <row r="56" s="1" customFormat="1" ht="18" customHeight="1" x14ac:dyDescent="0.4"/>
    <row r="57" s="1" customFormat="1" ht="18" customHeight="1" x14ac:dyDescent="0.4"/>
    <row r="58" s="1" customFormat="1" ht="18" customHeight="1" x14ac:dyDescent="0.4"/>
    <row r="59" s="1" customFormat="1" ht="18" customHeight="1" x14ac:dyDescent="0.4"/>
    <row r="60" s="1" customFormat="1" ht="18" customHeight="1" x14ac:dyDescent="0.4"/>
    <row r="61" s="1" customFormat="1" ht="18" customHeight="1" x14ac:dyDescent="0.4"/>
    <row r="62" s="1" customFormat="1" ht="18" customHeight="1" x14ac:dyDescent="0.4"/>
    <row r="63" s="1" customFormat="1" ht="18" customHeight="1" x14ac:dyDescent="0.4"/>
    <row r="64" s="1" customFormat="1" ht="18" customHeight="1" x14ac:dyDescent="0.4"/>
    <row r="65" s="1" customFormat="1" ht="18" customHeight="1" x14ac:dyDescent="0.4"/>
    <row r="66" s="1" customFormat="1" ht="18" customHeight="1" x14ac:dyDescent="0.4"/>
    <row r="67" s="1" customFormat="1" ht="18" customHeight="1" x14ac:dyDescent="0.4"/>
    <row r="68" s="1" customFormat="1" ht="18" customHeight="1" x14ac:dyDescent="0.4"/>
    <row r="69" s="1" customFormat="1" ht="18" customHeight="1" x14ac:dyDescent="0.4"/>
    <row r="70" s="1" customFormat="1" ht="18" customHeight="1" x14ac:dyDescent="0.4"/>
    <row r="71" s="1" customFormat="1" ht="18" customHeight="1" x14ac:dyDescent="0.4"/>
    <row r="72" s="1" customFormat="1" ht="18" customHeight="1" x14ac:dyDescent="0.4"/>
    <row r="73" s="1" customFormat="1" ht="18" customHeight="1" x14ac:dyDescent="0.4"/>
    <row r="74" s="1" customFormat="1" ht="18" customHeight="1" x14ac:dyDescent="0.4"/>
    <row r="75" s="1" customFormat="1" ht="18" customHeight="1" x14ac:dyDescent="0.4"/>
    <row r="76" s="1" customFormat="1" ht="18" customHeight="1" x14ac:dyDescent="0.4"/>
    <row r="77" s="1" customFormat="1" ht="18" customHeight="1" x14ac:dyDescent="0.4"/>
    <row r="78" s="1" customFormat="1" ht="18" customHeight="1" x14ac:dyDescent="0.4"/>
    <row r="79" s="1" customFormat="1" ht="18" customHeight="1" x14ac:dyDescent="0.4"/>
    <row r="80" s="1" customFormat="1" ht="18" customHeight="1" x14ac:dyDescent="0.4"/>
    <row r="81" s="1" customFormat="1" ht="18" customHeight="1" x14ac:dyDescent="0.4"/>
    <row r="82" s="1" customFormat="1" ht="18" customHeight="1" x14ac:dyDescent="0.4"/>
    <row r="83" s="1" customFormat="1" ht="18" customHeight="1" x14ac:dyDescent="0.4"/>
    <row r="84" s="1" customFormat="1" ht="18" customHeight="1" x14ac:dyDescent="0.4"/>
    <row r="85" s="1" customFormat="1" ht="18" customHeight="1" x14ac:dyDescent="0.4"/>
    <row r="86" s="1" customFormat="1" ht="18" customHeight="1" x14ac:dyDescent="0.4"/>
    <row r="87" s="1" customFormat="1" ht="18" customHeight="1" x14ac:dyDescent="0.4"/>
    <row r="88" s="1" customFormat="1" ht="18" customHeight="1" x14ac:dyDescent="0.4"/>
    <row r="89" s="1" customFormat="1" ht="18" customHeight="1" x14ac:dyDescent="0.4"/>
    <row r="90" s="1" customFormat="1" ht="18" customHeight="1" x14ac:dyDescent="0.4"/>
    <row r="91" s="1" customFormat="1" ht="18" customHeight="1" x14ac:dyDescent="0.4"/>
    <row r="92" s="1" customFormat="1" ht="18" customHeight="1" x14ac:dyDescent="0.4"/>
    <row r="93" s="1" customFormat="1" ht="18" customHeight="1" x14ac:dyDescent="0.4"/>
    <row r="94" s="1" customFormat="1" ht="18" customHeight="1" x14ac:dyDescent="0.4"/>
    <row r="95" s="1" customFormat="1" ht="18" customHeight="1" x14ac:dyDescent="0.4"/>
    <row r="96" s="1" customFormat="1" ht="18" customHeight="1" x14ac:dyDescent="0.4"/>
    <row r="97" s="1" customFormat="1" ht="18" customHeight="1" x14ac:dyDescent="0.4"/>
    <row r="98" s="1" customFormat="1" ht="18" customHeight="1" x14ac:dyDescent="0.4"/>
    <row r="99" s="1" customFormat="1" ht="18" customHeight="1" x14ac:dyDescent="0.4"/>
    <row r="100" s="1" customFormat="1" ht="18" customHeight="1" x14ac:dyDescent="0.4"/>
    <row r="101" s="1" customFormat="1" ht="18" customHeight="1" x14ac:dyDescent="0.4"/>
    <row r="102" s="1" customFormat="1" ht="18" customHeight="1" x14ac:dyDescent="0.4"/>
    <row r="103" s="1" customFormat="1" ht="18" customHeight="1" x14ac:dyDescent="0.4"/>
    <row r="104" s="1" customFormat="1" ht="18" customHeight="1" x14ac:dyDescent="0.4"/>
    <row r="105" s="1" customFormat="1" ht="18" customHeight="1" x14ac:dyDescent="0.4"/>
    <row r="106" s="1" customFormat="1" ht="18" customHeight="1" x14ac:dyDescent="0.4"/>
    <row r="107" s="1" customFormat="1" ht="18" customHeight="1" x14ac:dyDescent="0.4"/>
    <row r="108" s="1" customFormat="1" ht="18" customHeight="1" x14ac:dyDescent="0.4"/>
    <row r="109" s="1" customFormat="1" ht="18" customHeight="1" x14ac:dyDescent="0.4"/>
    <row r="110" s="1" customFormat="1" ht="18" customHeight="1" x14ac:dyDescent="0.4"/>
    <row r="111" s="1" customFormat="1" ht="18" customHeight="1" x14ac:dyDescent="0.4"/>
    <row r="112" s="1" customFormat="1" ht="18" customHeight="1" x14ac:dyDescent="0.4"/>
    <row r="113" s="1" customFormat="1" ht="18" customHeight="1" x14ac:dyDescent="0.4"/>
    <row r="114" s="1" customFormat="1" ht="18" customHeight="1" x14ac:dyDescent="0.4"/>
    <row r="115" s="1" customFormat="1" ht="18" customHeight="1" x14ac:dyDescent="0.4"/>
    <row r="116" s="1" customFormat="1" ht="18" customHeight="1" x14ac:dyDescent="0.4"/>
    <row r="117" s="1" customFormat="1" ht="18" customHeight="1" x14ac:dyDescent="0.4"/>
    <row r="118" s="1" customFormat="1" ht="18" customHeight="1" x14ac:dyDescent="0.4"/>
    <row r="119" s="1" customFormat="1" ht="18" customHeight="1" x14ac:dyDescent="0.4"/>
    <row r="120" s="1" customFormat="1" ht="18" customHeight="1" x14ac:dyDescent="0.4"/>
    <row r="121" s="1" customFormat="1" ht="18" customHeight="1" x14ac:dyDescent="0.4"/>
    <row r="122" s="1" customFormat="1" ht="18" customHeight="1" x14ac:dyDescent="0.4"/>
    <row r="123" s="1" customFormat="1" ht="18" customHeight="1" x14ac:dyDescent="0.4"/>
    <row r="124" s="1" customFormat="1" ht="18" customHeight="1" x14ac:dyDescent="0.4"/>
    <row r="125" s="1" customFormat="1" ht="18" customHeight="1" x14ac:dyDescent="0.4"/>
    <row r="126" s="1" customFormat="1" ht="18" customHeight="1" x14ac:dyDescent="0.4"/>
    <row r="127" s="1" customFormat="1" ht="18" customHeight="1" x14ac:dyDescent="0.4"/>
    <row r="128" s="1" customFormat="1" ht="18" customHeight="1" x14ac:dyDescent="0.4"/>
    <row r="129" s="1" customFormat="1" ht="18" customHeight="1" x14ac:dyDescent="0.4"/>
    <row r="130" s="1" customFormat="1" ht="18" customHeight="1" x14ac:dyDescent="0.4"/>
    <row r="131" s="1" customFormat="1" ht="18" customHeight="1" x14ac:dyDescent="0.4"/>
    <row r="132" s="1" customFormat="1" ht="18" customHeight="1" x14ac:dyDescent="0.4"/>
    <row r="133" s="1" customFormat="1" ht="18" customHeight="1" x14ac:dyDescent="0.4"/>
    <row r="134" s="1" customFormat="1" ht="18" customHeight="1" x14ac:dyDescent="0.4"/>
    <row r="135" s="1" customFormat="1" ht="18" customHeight="1" x14ac:dyDescent="0.4"/>
    <row r="136" s="1" customFormat="1" ht="18" customHeight="1" x14ac:dyDescent="0.4"/>
    <row r="137" s="1" customFormat="1" ht="18" customHeight="1" x14ac:dyDescent="0.4"/>
    <row r="138" s="1" customFormat="1" ht="18" customHeight="1" x14ac:dyDescent="0.4"/>
    <row r="139" s="1" customFormat="1" ht="18" customHeight="1" x14ac:dyDescent="0.4"/>
    <row r="140" s="1" customFormat="1" ht="18" customHeight="1" x14ac:dyDescent="0.4"/>
    <row r="141" s="1" customFormat="1" ht="18" customHeight="1" x14ac:dyDescent="0.4"/>
    <row r="142" s="1" customFormat="1" ht="18" customHeight="1" x14ac:dyDescent="0.4"/>
    <row r="143" s="1" customFormat="1" ht="18" customHeight="1" x14ac:dyDescent="0.4"/>
    <row r="144" s="1" customFormat="1" ht="18" customHeight="1" x14ac:dyDescent="0.4"/>
    <row r="145" s="1" customFormat="1" ht="18" customHeight="1" x14ac:dyDescent="0.4"/>
    <row r="146" s="1" customFormat="1" ht="18" customHeight="1" x14ac:dyDescent="0.4"/>
    <row r="147" s="1" customFormat="1" ht="18" customHeight="1" x14ac:dyDescent="0.4"/>
    <row r="148" s="1" customFormat="1" ht="18" customHeight="1" x14ac:dyDescent="0.4"/>
    <row r="149" s="1" customFormat="1" ht="18" customHeight="1" x14ac:dyDescent="0.4"/>
    <row r="150" s="1" customFormat="1" ht="18" customHeight="1" x14ac:dyDescent="0.4"/>
    <row r="151" s="1" customFormat="1" ht="18" customHeight="1" x14ac:dyDescent="0.4"/>
    <row r="152" s="1" customFormat="1" ht="18" customHeight="1" x14ac:dyDescent="0.4"/>
    <row r="153" s="1" customFormat="1" ht="18" customHeight="1" x14ac:dyDescent="0.4"/>
    <row r="154" s="1" customFormat="1" ht="18" customHeight="1" x14ac:dyDescent="0.4"/>
    <row r="155" s="1" customFormat="1" ht="18" customHeight="1" x14ac:dyDescent="0.4"/>
    <row r="156" s="1" customFormat="1" ht="18" customHeight="1" x14ac:dyDescent="0.4"/>
    <row r="157" s="1" customFormat="1" ht="18" customHeight="1" x14ac:dyDescent="0.4"/>
    <row r="158" s="1" customFormat="1" ht="18" customHeight="1" x14ac:dyDescent="0.4"/>
    <row r="159" s="1" customFormat="1" ht="18" customHeight="1" x14ac:dyDescent="0.4"/>
    <row r="160" s="1" customFormat="1" ht="18" customHeight="1" x14ac:dyDescent="0.4"/>
    <row r="161" s="1" customFormat="1" ht="18" customHeight="1" x14ac:dyDescent="0.4"/>
    <row r="162" s="1" customFormat="1" ht="18" customHeight="1" x14ac:dyDescent="0.4"/>
    <row r="163" s="1" customFormat="1" ht="18" customHeight="1" x14ac:dyDescent="0.4"/>
    <row r="164" s="1" customFormat="1" ht="18" customHeight="1" x14ac:dyDescent="0.4"/>
    <row r="165" s="1" customFormat="1" ht="18" customHeight="1" x14ac:dyDescent="0.4"/>
    <row r="166" s="1" customFormat="1" ht="18" customHeight="1" x14ac:dyDescent="0.4"/>
    <row r="167" s="1" customFormat="1" ht="18" customHeight="1" x14ac:dyDescent="0.4"/>
    <row r="168" s="1" customFormat="1" ht="18" customHeight="1" x14ac:dyDescent="0.4"/>
    <row r="169" s="1" customFormat="1" ht="18" customHeight="1" x14ac:dyDescent="0.4"/>
    <row r="170" s="1" customFormat="1" ht="18" customHeight="1" x14ac:dyDescent="0.4"/>
    <row r="171" s="1" customFormat="1" ht="18" customHeight="1" x14ac:dyDescent="0.4"/>
    <row r="172" s="1" customFormat="1" ht="18" customHeight="1" x14ac:dyDescent="0.4"/>
    <row r="173" s="1" customFormat="1" ht="18" customHeight="1" x14ac:dyDescent="0.4"/>
    <row r="174" s="1" customFormat="1" ht="18" customHeight="1" x14ac:dyDescent="0.4"/>
    <row r="175" s="1" customFormat="1" ht="18" customHeight="1" x14ac:dyDescent="0.4"/>
    <row r="176" s="1" customFormat="1" ht="18" customHeight="1" x14ac:dyDescent="0.4"/>
    <row r="177" s="1" customFormat="1" ht="18" customHeight="1" x14ac:dyDescent="0.4"/>
    <row r="178" s="1" customFormat="1" ht="18" customHeight="1" x14ac:dyDescent="0.4"/>
    <row r="179" s="1" customFormat="1" ht="18" customHeight="1" x14ac:dyDescent="0.4"/>
    <row r="180" s="1" customFormat="1" ht="18" customHeight="1" x14ac:dyDescent="0.4"/>
    <row r="181" s="1" customFormat="1" ht="18" customHeight="1" x14ac:dyDescent="0.4"/>
    <row r="182" s="1" customFormat="1" ht="18" customHeight="1" x14ac:dyDescent="0.4"/>
    <row r="183" s="1" customFormat="1" ht="18" customHeight="1" x14ac:dyDescent="0.4"/>
    <row r="184" s="1" customFormat="1" ht="18" customHeight="1" x14ac:dyDescent="0.4"/>
    <row r="185" s="1" customFormat="1" ht="18" customHeight="1" x14ac:dyDescent="0.4"/>
    <row r="186" s="1" customFormat="1" ht="18" customHeight="1" x14ac:dyDescent="0.4"/>
    <row r="187" s="1" customFormat="1" ht="18" customHeight="1" x14ac:dyDescent="0.4"/>
    <row r="188" s="1" customFormat="1" ht="18" customHeight="1" x14ac:dyDescent="0.4"/>
    <row r="189" s="1" customFormat="1" ht="18" customHeight="1" x14ac:dyDescent="0.4"/>
    <row r="190" s="1" customFormat="1" ht="18" customHeight="1" x14ac:dyDescent="0.4"/>
    <row r="191" s="1" customFormat="1" ht="18" customHeight="1" x14ac:dyDescent="0.4"/>
    <row r="192" s="1" customFormat="1" ht="18" customHeight="1" x14ac:dyDescent="0.4"/>
    <row r="193" s="1" customFormat="1" ht="18" customHeight="1" x14ac:dyDescent="0.4"/>
    <row r="194" s="1" customFormat="1" ht="18" customHeight="1" x14ac:dyDescent="0.4"/>
    <row r="195" s="1" customFormat="1" ht="18" customHeight="1" x14ac:dyDescent="0.4"/>
    <row r="196" s="1" customFormat="1" ht="18" customHeight="1" x14ac:dyDescent="0.4"/>
    <row r="197" s="1" customFormat="1" ht="18" customHeight="1" x14ac:dyDescent="0.4"/>
    <row r="198" s="1" customFormat="1" ht="18" customHeight="1" x14ac:dyDescent="0.4"/>
    <row r="199" s="1" customFormat="1" ht="18" customHeight="1" x14ac:dyDescent="0.4"/>
    <row r="200" s="1" customFormat="1" ht="18" customHeight="1" x14ac:dyDescent="0.4"/>
    <row r="201" s="1" customFormat="1" ht="18" customHeight="1" x14ac:dyDescent="0.4"/>
    <row r="202" s="1" customFormat="1" ht="18" customHeight="1" x14ac:dyDescent="0.4"/>
    <row r="203" s="1" customFormat="1" ht="18" customHeight="1" x14ac:dyDescent="0.4"/>
    <row r="204" s="1" customFormat="1" ht="18" customHeight="1" x14ac:dyDescent="0.4"/>
    <row r="205" s="1" customFormat="1" ht="18" customHeight="1" x14ac:dyDescent="0.4"/>
    <row r="206" s="1" customFormat="1" ht="18" customHeight="1" x14ac:dyDescent="0.4"/>
    <row r="207" s="1" customFormat="1" ht="18" customHeight="1" x14ac:dyDescent="0.4"/>
    <row r="208" s="1" customFormat="1" ht="18" customHeight="1" x14ac:dyDescent="0.4"/>
    <row r="209" s="1" customFormat="1" ht="18" customHeight="1" x14ac:dyDescent="0.4"/>
    <row r="210" s="1" customFormat="1" ht="18" customHeight="1" x14ac:dyDescent="0.4"/>
    <row r="211" s="1" customFormat="1" ht="18" customHeight="1" x14ac:dyDescent="0.4"/>
    <row r="212" s="1" customFormat="1" ht="18" customHeight="1" x14ac:dyDescent="0.4"/>
    <row r="213" s="1" customFormat="1" ht="18" customHeight="1" x14ac:dyDescent="0.4"/>
    <row r="214" s="1" customFormat="1" ht="18" customHeight="1" x14ac:dyDescent="0.4"/>
    <row r="215" s="1" customFormat="1" ht="18" customHeight="1" x14ac:dyDescent="0.4"/>
    <row r="216" s="1" customFormat="1" ht="18" customHeight="1" x14ac:dyDescent="0.4"/>
    <row r="217" s="1" customFormat="1" ht="18" customHeight="1" x14ac:dyDescent="0.4"/>
    <row r="218" s="1" customFormat="1" ht="18" customHeight="1" x14ac:dyDescent="0.4"/>
    <row r="219" s="1" customFormat="1" ht="18" customHeight="1" x14ac:dyDescent="0.4"/>
    <row r="220" s="1" customFormat="1" ht="18" customHeight="1" x14ac:dyDescent="0.4"/>
    <row r="221" s="1" customFormat="1" ht="18" customHeight="1" x14ac:dyDescent="0.4"/>
    <row r="222" s="1" customFormat="1" ht="18" customHeight="1" x14ac:dyDescent="0.4"/>
    <row r="223" s="1" customFormat="1" ht="18" customHeight="1" x14ac:dyDescent="0.4"/>
    <row r="224" s="1" customFormat="1" ht="18" customHeight="1" x14ac:dyDescent="0.4"/>
    <row r="225" s="1" customFormat="1" ht="18" customHeight="1" x14ac:dyDescent="0.4"/>
    <row r="226" s="1" customFormat="1" ht="18" customHeight="1" x14ac:dyDescent="0.4"/>
    <row r="227" s="1" customFormat="1" ht="18" customHeight="1" x14ac:dyDescent="0.4"/>
    <row r="228" s="1" customFormat="1" ht="18" customHeight="1" x14ac:dyDescent="0.4"/>
    <row r="229" s="1" customFormat="1" ht="18" customHeight="1" x14ac:dyDescent="0.4"/>
    <row r="230" s="1" customFormat="1" ht="18" customHeight="1" x14ac:dyDescent="0.4"/>
    <row r="231" s="1" customFormat="1" ht="18" customHeight="1" x14ac:dyDescent="0.4"/>
    <row r="232" s="1" customFormat="1" ht="18" customHeight="1" x14ac:dyDescent="0.4"/>
    <row r="233" s="1" customFormat="1" ht="18" customHeight="1" x14ac:dyDescent="0.4"/>
    <row r="234" s="1" customFormat="1" ht="18" customHeight="1" x14ac:dyDescent="0.4"/>
    <row r="235" s="1" customFormat="1" ht="18" customHeight="1" x14ac:dyDescent="0.4"/>
    <row r="236" s="1" customFormat="1" ht="18" customHeight="1" x14ac:dyDescent="0.4"/>
    <row r="237" s="1" customFormat="1" ht="18" customHeight="1" x14ac:dyDescent="0.4"/>
    <row r="238" s="1" customFormat="1" ht="18" customHeight="1" x14ac:dyDescent="0.4"/>
    <row r="239" s="1" customFormat="1" ht="18" customHeight="1" x14ac:dyDescent="0.4"/>
    <row r="240" s="1" customFormat="1" ht="18" customHeight="1" x14ac:dyDescent="0.4"/>
    <row r="241" s="1" customFormat="1" ht="18" customHeight="1" x14ac:dyDescent="0.4"/>
    <row r="242" s="1" customFormat="1" ht="18" customHeight="1" x14ac:dyDescent="0.4"/>
    <row r="243" s="1" customFormat="1" ht="18" customHeight="1" x14ac:dyDescent="0.4"/>
    <row r="244" s="1" customFormat="1" ht="18" customHeight="1" x14ac:dyDescent="0.4"/>
    <row r="245" s="1" customFormat="1" ht="18" customHeight="1" x14ac:dyDescent="0.4"/>
    <row r="246" s="1" customFormat="1" ht="18" customHeight="1" x14ac:dyDescent="0.4"/>
    <row r="247" s="1" customFormat="1" ht="18" customHeight="1" x14ac:dyDescent="0.4"/>
    <row r="248" s="1" customFormat="1" ht="18" customHeight="1" x14ac:dyDescent="0.4"/>
    <row r="249" s="1" customFormat="1" ht="18" customHeight="1" x14ac:dyDescent="0.4"/>
    <row r="250" s="1" customFormat="1" ht="18" customHeight="1" x14ac:dyDescent="0.4"/>
    <row r="251" s="1" customFormat="1" ht="18" customHeight="1" x14ac:dyDescent="0.4"/>
    <row r="252" s="1" customFormat="1" ht="18" customHeight="1" x14ac:dyDescent="0.4"/>
    <row r="253" s="1" customFormat="1" ht="18" customHeight="1" x14ac:dyDescent="0.4"/>
    <row r="254" s="1" customFormat="1" ht="18" customHeight="1" x14ac:dyDescent="0.4"/>
    <row r="255" s="1" customFormat="1" ht="18" customHeight="1" x14ac:dyDescent="0.4"/>
    <row r="256" s="1" customFormat="1" ht="18" customHeight="1" x14ac:dyDescent="0.4"/>
    <row r="257" s="1" customFormat="1" ht="18" customHeight="1" x14ac:dyDescent="0.4"/>
    <row r="258" s="1" customFormat="1" ht="18" customHeight="1" x14ac:dyDescent="0.4"/>
    <row r="259" s="1" customFormat="1" ht="18" customHeight="1" x14ac:dyDescent="0.4"/>
    <row r="260" s="1" customFormat="1" ht="18" customHeight="1" x14ac:dyDescent="0.4"/>
    <row r="261" s="1" customFormat="1" ht="18" customHeight="1" x14ac:dyDescent="0.4"/>
    <row r="262" s="1" customFormat="1" ht="18" customHeight="1" x14ac:dyDescent="0.4"/>
    <row r="263" s="1" customFormat="1" ht="18" customHeight="1" x14ac:dyDescent="0.4"/>
    <row r="264" s="1" customFormat="1" ht="18" customHeight="1" x14ac:dyDescent="0.4"/>
    <row r="265" s="1" customFormat="1" ht="18" customHeight="1" x14ac:dyDescent="0.4"/>
    <row r="266" s="1" customFormat="1" ht="18" customHeight="1" x14ac:dyDescent="0.4"/>
    <row r="267" s="1" customFormat="1" ht="18" customHeight="1" x14ac:dyDescent="0.4"/>
    <row r="268" s="1" customFormat="1" ht="18" customHeight="1" x14ac:dyDescent="0.4"/>
    <row r="269" s="1" customFormat="1" ht="18" customHeight="1" x14ac:dyDescent="0.4"/>
  </sheetData>
  <mergeCells count="31"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  <mergeCell ref="D13:E13"/>
    <mergeCell ref="O21:Q21"/>
    <mergeCell ref="A22:Q22"/>
    <mergeCell ref="E14:F14"/>
    <mergeCell ref="I14:K14"/>
    <mergeCell ref="O14:Q14"/>
    <mergeCell ref="E16:F16"/>
    <mergeCell ref="I16:K16"/>
    <mergeCell ref="O16:Q16"/>
    <mergeCell ref="E24:F24"/>
    <mergeCell ref="J24:K24"/>
    <mergeCell ref="O24:Q24"/>
    <mergeCell ref="O25:Q25"/>
    <mergeCell ref="O26:Q26"/>
    <mergeCell ref="S17:T17"/>
    <mergeCell ref="O18:Q18"/>
    <mergeCell ref="A19:Q19"/>
    <mergeCell ref="E21:F21"/>
    <mergeCell ref="I21:K21"/>
  </mergeCells>
  <phoneticPr fontId="9"/>
  <dataValidations count="4">
    <dataValidation type="list" allowBlank="1" showInputMessage="1" showErrorMessage="1" sqref="B1:C1" xr:uid="{35D118B7-CC05-4CC7-8E22-A0E001E33DF4}">
      <formula1>"□ 新規申請,■ 新規申請"</formula1>
    </dataValidation>
    <dataValidation type="list" allowBlank="1" showInputMessage="1" showErrorMessage="1" sqref="D1:G1" xr:uid="{D1347DDF-F343-4D48-9326-0B8ECE647EFA}">
      <formula1>"□ 変更申請,■ 変更申請"</formula1>
    </dataValidation>
    <dataValidation type="list" showInputMessage="1" showErrorMessage="1" sqref="M2" xr:uid="{D9E4F2AF-FBEA-4FBE-BF86-78E4E16E4474}">
      <formula1>"　□治験,　■治験"</formula1>
    </dataValidation>
    <dataValidation type="list" showInputMessage="1" showErrorMessage="1" sqref="M3" xr:uid="{940AE1F4-A1CD-43B3-9E22-8F2BB68F4D1E}">
      <formula1>"　□製造販売後臨床試験,　■製造販売後臨床試験"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290F1D-E5FC-4B8F-87E1-E07E0ADA10AE}">
  <sheetPr>
    <tabColor theme="8" tint="0.79998168889431442"/>
  </sheetPr>
  <dimension ref="A1:AC269"/>
  <sheetViews>
    <sheetView zoomScaleNormal="100" zoomScaleSheetLayoutView="100" workbookViewId="0">
      <pane ySplit="1" topLeftCell="A2" activePane="bottomLeft" state="frozen"/>
      <selection activeCell="M1" sqref="M1:Q1"/>
      <selection pane="bottomLeft" activeCell="M1" sqref="M1:Q1"/>
    </sheetView>
  </sheetViews>
  <sheetFormatPr defaultRowHeight="17.100000000000001" customHeight="1" x14ac:dyDescent="0.4"/>
  <cols>
    <col min="1" max="1" width="19" style="1" customWidth="1"/>
    <col min="2" max="2" width="11.5" style="1" customWidth="1"/>
    <col min="3" max="14" width="4" style="1" customWidth="1"/>
    <col min="15" max="17" width="4.5" style="1" customWidth="1"/>
    <col min="18" max="16384" width="9" style="1"/>
  </cols>
  <sheetData>
    <row r="1" spans="1:29" ht="15" customHeight="1" x14ac:dyDescent="0.4">
      <c r="A1" s="82" t="s">
        <v>87</v>
      </c>
      <c r="B1" s="283"/>
      <c r="C1" s="283"/>
      <c r="D1" s="283"/>
      <c r="E1" s="283"/>
      <c r="F1" s="283"/>
      <c r="G1" s="283"/>
      <c r="J1" s="185" t="s">
        <v>70</v>
      </c>
      <c r="K1" s="186"/>
      <c r="L1" s="187"/>
      <c r="M1" s="188"/>
      <c r="N1" s="189"/>
      <c r="O1" s="189"/>
      <c r="P1" s="189"/>
      <c r="Q1" s="190"/>
    </row>
    <row r="2" spans="1:29" ht="15" customHeight="1" x14ac:dyDescent="0.4">
      <c r="A2" s="84" t="s">
        <v>93</v>
      </c>
      <c r="J2" s="191" t="s">
        <v>68</v>
      </c>
      <c r="K2" s="192"/>
      <c r="L2" s="193"/>
      <c r="M2" s="197" t="s">
        <v>67</v>
      </c>
      <c r="N2" s="198"/>
      <c r="O2" s="198"/>
      <c r="P2" s="198"/>
      <c r="Q2" s="199"/>
    </row>
    <row r="3" spans="1:29" ht="15" customHeight="1" x14ac:dyDescent="0.4">
      <c r="J3" s="194"/>
      <c r="K3" s="195"/>
      <c r="L3" s="196"/>
      <c r="M3" s="200" t="s">
        <v>66</v>
      </c>
      <c r="N3" s="201"/>
      <c r="O3" s="201"/>
      <c r="P3" s="201"/>
      <c r="Q3" s="202"/>
    </row>
    <row r="4" spans="1:29" ht="9.75" customHeight="1" x14ac:dyDescent="0.4">
      <c r="K4" s="40"/>
      <c r="L4" s="40"/>
      <c r="M4" s="40"/>
      <c r="N4" s="82"/>
      <c r="O4" s="82"/>
      <c r="P4" s="82"/>
    </row>
    <row r="5" spans="1:29" ht="17.100000000000001" customHeight="1" x14ac:dyDescent="0.4">
      <c r="J5" s="203" t="s">
        <v>65</v>
      </c>
      <c r="K5" s="203"/>
      <c r="L5" s="203"/>
      <c r="M5" s="203"/>
      <c r="N5" s="203"/>
      <c r="O5" s="203"/>
      <c r="P5" s="203"/>
      <c r="Q5" s="203"/>
      <c r="R5" s="80"/>
      <c r="S5" s="80"/>
      <c r="T5" s="80"/>
      <c r="U5" s="80"/>
      <c r="V5" s="80"/>
    </row>
    <row r="7" spans="1:29" ht="19.5" customHeight="1" x14ac:dyDescent="0.4">
      <c r="A7" s="204" t="s">
        <v>92</v>
      </c>
      <c r="B7" s="204"/>
      <c r="C7" s="204"/>
      <c r="D7" s="204"/>
      <c r="E7" s="204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</row>
    <row r="8" spans="1:29" ht="12" customHeight="1" x14ac:dyDescent="0.4">
      <c r="H8" s="1" t="s">
        <v>63</v>
      </c>
    </row>
    <row r="9" spans="1:29" s="2" customFormat="1" ht="27" customHeight="1" x14ac:dyDescent="0.4">
      <c r="A9" s="33" t="s">
        <v>62</v>
      </c>
      <c r="B9" s="205"/>
      <c r="C9" s="205"/>
      <c r="D9" s="205"/>
      <c r="E9" s="205"/>
      <c r="F9" s="205"/>
      <c r="G9" s="205"/>
      <c r="H9" s="205"/>
      <c r="I9" s="205"/>
      <c r="J9" s="205"/>
      <c r="K9" s="205"/>
      <c r="L9" s="205"/>
      <c r="M9" s="205"/>
      <c r="N9" s="205"/>
      <c r="O9" s="205"/>
      <c r="P9" s="205"/>
      <c r="Q9" s="205"/>
    </row>
    <row r="10" spans="1:29" s="2" customFormat="1" ht="7.5" customHeight="1" x14ac:dyDescent="0.4"/>
    <row r="11" spans="1:29" s="2" customFormat="1" ht="17.100000000000001" customHeight="1" x14ac:dyDescent="0.4">
      <c r="A11" s="2" t="s">
        <v>61</v>
      </c>
      <c r="O11" s="249" t="s">
        <v>60</v>
      </c>
      <c r="P11" s="266"/>
      <c r="Q11" s="266"/>
    </row>
    <row r="12" spans="1:29" s="9" customFormat="1" ht="18" customHeight="1" x14ac:dyDescent="0.4">
      <c r="A12" s="219" t="s">
        <v>59</v>
      </c>
      <c r="B12" s="210"/>
      <c r="C12" s="210"/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20"/>
      <c r="P12" s="220"/>
      <c r="Q12" s="221"/>
    </row>
    <row r="13" spans="1:29" s="2" customFormat="1" ht="18" customHeight="1" x14ac:dyDescent="0.15">
      <c r="A13" s="39" t="s">
        <v>91</v>
      </c>
      <c r="B13" s="60" t="s">
        <v>90</v>
      </c>
      <c r="C13" s="58"/>
      <c r="D13" s="312">
        <v>6000</v>
      </c>
      <c r="E13" s="312"/>
      <c r="F13" s="58" t="s">
        <v>30</v>
      </c>
      <c r="G13" s="58"/>
      <c r="H13" s="58"/>
      <c r="I13" s="58"/>
      <c r="J13" s="58"/>
      <c r="K13" s="58"/>
      <c r="L13" s="58"/>
      <c r="M13" s="58"/>
      <c r="N13" s="59"/>
      <c r="P13" s="62" t="s">
        <v>56</v>
      </c>
      <c r="Q13" s="42"/>
      <c r="U13" s="87"/>
      <c r="AB13" s="1"/>
      <c r="AC13" s="1"/>
    </row>
    <row r="14" spans="1:29" s="2" customFormat="1" ht="18" customHeight="1" x14ac:dyDescent="0.15">
      <c r="A14" s="39"/>
      <c r="B14" s="38"/>
      <c r="E14" s="306">
        <f>D13</f>
        <v>6000</v>
      </c>
      <c r="F14" s="306"/>
      <c r="G14" s="88" t="s">
        <v>30</v>
      </c>
      <c r="H14" s="9" t="s">
        <v>36</v>
      </c>
      <c r="I14" s="254" t="s">
        <v>48</v>
      </c>
      <c r="J14" s="254"/>
      <c r="K14" s="254"/>
      <c r="N14" s="36"/>
      <c r="O14" s="216">
        <f>E14*1.1</f>
        <v>6600.0000000000009</v>
      </c>
      <c r="P14" s="217"/>
      <c r="Q14" s="218"/>
      <c r="S14" s="1" t="s">
        <v>80</v>
      </c>
      <c r="T14" s="87"/>
      <c r="U14" s="87"/>
      <c r="AB14" s="1"/>
      <c r="AC14" s="1"/>
    </row>
    <row r="15" spans="1:29" s="2" customFormat="1" ht="18" customHeight="1" x14ac:dyDescent="0.4">
      <c r="A15" s="61" t="s">
        <v>82</v>
      </c>
      <c r="B15" s="60" t="s">
        <v>89</v>
      </c>
      <c r="C15" s="58"/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9"/>
      <c r="O15" s="58"/>
      <c r="P15" s="57" t="s">
        <v>53</v>
      </c>
      <c r="Q15" s="56"/>
      <c r="S15" s="311" t="s">
        <v>78</v>
      </c>
      <c r="T15" s="311"/>
      <c r="U15" s="1" t="s">
        <v>77</v>
      </c>
      <c r="V15" s="1"/>
      <c r="AB15" s="1"/>
      <c r="AC15" s="1"/>
    </row>
    <row r="16" spans="1:29" s="2" customFormat="1" ht="18" customHeight="1" x14ac:dyDescent="0.4">
      <c r="A16" s="54"/>
      <c r="B16" s="53"/>
      <c r="C16" s="50"/>
      <c r="D16" s="50"/>
      <c r="E16" s="276">
        <f>O14</f>
        <v>6600.0000000000009</v>
      </c>
      <c r="F16" s="276"/>
      <c r="G16" s="52" t="s">
        <v>30</v>
      </c>
      <c r="H16" s="51" t="s">
        <v>36</v>
      </c>
      <c r="I16" s="269" t="s">
        <v>44</v>
      </c>
      <c r="J16" s="269"/>
      <c r="K16" s="269"/>
      <c r="L16" s="50"/>
      <c r="M16" s="50"/>
      <c r="N16" s="49"/>
      <c r="O16" s="239">
        <f>E16*0.2</f>
        <v>1320.0000000000002</v>
      </c>
      <c r="P16" s="241"/>
      <c r="Q16" s="242"/>
      <c r="S16" s="9"/>
      <c r="T16" s="9"/>
      <c r="V16" s="9"/>
      <c r="AB16" s="1"/>
      <c r="AC16" s="1"/>
    </row>
    <row r="17" spans="1:29" s="2" customFormat="1" ht="18" customHeight="1" x14ac:dyDescent="0.4">
      <c r="A17" s="48" t="s">
        <v>40</v>
      </c>
      <c r="B17" s="44" t="s">
        <v>88</v>
      </c>
      <c r="N17" s="36"/>
      <c r="P17" s="43" t="s">
        <v>74</v>
      </c>
      <c r="Q17" s="42"/>
      <c r="S17" s="86"/>
      <c r="T17" s="1"/>
      <c r="V17" s="1"/>
      <c r="AB17" s="1"/>
      <c r="AC17" s="1"/>
    </row>
    <row r="18" spans="1:29" s="2" customFormat="1" ht="18" customHeight="1" x14ac:dyDescent="0.4">
      <c r="A18" s="28"/>
      <c r="B18" s="34"/>
      <c r="C18" s="33"/>
      <c r="E18" s="33" t="s">
        <v>76</v>
      </c>
      <c r="F18" s="93"/>
      <c r="G18" s="52"/>
      <c r="H18" s="51"/>
      <c r="I18" s="92"/>
      <c r="J18" s="91"/>
      <c r="K18" s="33"/>
      <c r="L18" s="33"/>
      <c r="M18" s="33"/>
      <c r="N18" s="32"/>
      <c r="O18" s="257">
        <f>O14+O16</f>
        <v>7920.0000000000009</v>
      </c>
      <c r="P18" s="258"/>
      <c r="Q18" s="259"/>
      <c r="S18" s="86"/>
      <c r="T18" s="90"/>
      <c r="U18" s="1"/>
      <c r="AB18" s="1"/>
      <c r="AC18" s="1"/>
    </row>
    <row r="19" spans="1:29" s="9" customFormat="1" ht="18" customHeight="1" x14ac:dyDescent="0.4">
      <c r="A19" s="219" t="s">
        <v>41</v>
      </c>
      <c r="B19" s="220"/>
      <c r="C19" s="220"/>
      <c r="D19" s="220"/>
      <c r="E19" s="220"/>
      <c r="F19" s="220"/>
      <c r="G19" s="220"/>
      <c r="H19" s="220"/>
      <c r="I19" s="220"/>
      <c r="J19" s="220"/>
      <c r="K19" s="220"/>
      <c r="L19" s="220"/>
      <c r="M19" s="220"/>
      <c r="N19" s="220"/>
      <c r="O19" s="220"/>
      <c r="P19" s="220"/>
      <c r="Q19" s="221"/>
      <c r="S19" s="2"/>
      <c r="T19" s="2"/>
      <c r="U19" s="2"/>
      <c r="V19" s="2"/>
      <c r="W19" s="2"/>
      <c r="X19" s="2"/>
      <c r="Y19" s="2"/>
      <c r="Z19" s="2"/>
      <c r="AA19" s="2"/>
      <c r="AB19" s="1"/>
      <c r="AC19" s="1"/>
    </row>
    <row r="20" spans="1:29" s="2" customFormat="1" ht="18" customHeight="1" x14ac:dyDescent="0.4">
      <c r="A20" s="48" t="s">
        <v>40</v>
      </c>
      <c r="B20" s="44" t="s">
        <v>39</v>
      </c>
      <c r="N20" s="36"/>
      <c r="P20" s="43" t="s">
        <v>75</v>
      </c>
      <c r="Q20" s="42"/>
      <c r="S20" s="82"/>
      <c r="AB20" s="1"/>
      <c r="AC20" s="1"/>
    </row>
    <row r="21" spans="1:29" s="2" customFormat="1" ht="18" customHeight="1" x14ac:dyDescent="0.4">
      <c r="A21" s="28"/>
      <c r="B21" s="34"/>
      <c r="C21" s="33"/>
      <c r="D21" s="33" t="s">
        <v>74</v>
      </c>
      <c r="E21" s="232">
        <f>O18</f>
        <v>7920.0000000000009</v>
      </c>
      <c r="F21" s="232"/>
      <c r="G21" s="47" t="s">
        <v>30</v>
      </c>
      <c r="H21" s="46" t="s">
        <v>36</v>
      </c>
      <c r="I21" s="233" t="s">
        <v>35</v>
      </c>
      <c r="J21" s="233"/>
      <c r="K21" s="233"/>
      <c r="L21" s="33"/>
      <c r="M21" s="33"/>
      <c r="N21" s="32"/>
      <c r="O21" s="257">
        <f>ROUNDUP(E21*0.3,0)</f>
        <v>2376</v>
      </c>
      <c r="P21" s="258"/>
      <c r="Q21" s="259"/>
    </row>
    <row r="22" spans="1:29" s="2" customFormat="1" ht="18" customHeight="1" x14ac:dyDescent="0.4">
      <c r="A22" s="219" t="s">
        <v>34</v>
      </c>
      <c r="B22" s="220"/>
      <c r="C22" s="220"/>
      <c r="D22" s="220"/>
      <c r="E22" s="220"/>
      <c r="F22" s="220"/>
      <c r="G22" s="220"/>
      <c r="H22" s="220"/>
      <c r="I22" s="220"/>
      <c r="J22" s="220"/>
      <c r="K22" s="220"/>
      <c r="L22" s="220"/>
      <c r="M22" s="220"/>
      <c r="N22" s="220"/>
      <c r="O22" s="220"/>
      <c r="P22" s="220"/>
      <c r="Q22" s="221"/>
    </row>
    <row r="23" spans="1:29" s="2" customFormat="1" ht="18" customHeight="1" x14ac:dyDescent="0.4">
      <c r="A23" s="39"/>
      <c r="B23" s="44" t="s">
        <v>33</v>
      </c>
      <c r="N23" s="36"/>
      <c r="O23" s="43"/>
      <c r="P23" s="43"/>
      <c r="Q23" s="42"/>
    </row>
    <row r="24" spans="1:29" s="2" customFormat="1" ht="18" customHeight="1" x14ac:dyDescent="0.4">
      <c r="A24" s="39"/>
      <c r="B24" s="38"/>
      <c r="D24" s="2" t="s">
        <v>49</v>
      </c>
      <c r="E24" s="215">
        <f>+O18</f>
        <v>7920.0000000000009</v>
      </c>
      <c r="F24" s="215"/>
      <c r="G24" s="9" t="s">
        <v>30</v>
      </c>
      <c r="H24" s="9" t="s">
        <v>29</v>
      </c>
      <c r="I24" s="9" t="s">
        <v>45</v>
      </c>
      <c r="J24" s="215">
        <f>+O21</f>
        <v>2376</v>
      </c>
      <c r="K24" s="215"/>
      <c r="L24" s="2" t="s">
        <v>30</v>
      </c>
      <c r="N24" s="36"/>
      <c r="O24" s="216">
        <f>E24+J24</f>
        <v>10296</v>
      </c>
      <c r="P24" s="217"/>
      <c r="Q24" s="218"/>
    </row>
    <row r="25" spans="1:29" s="2" customFormat="1" ht="15" customHeight="1" x14ac:dyDescent="0.4">
      <c r="A25" s="39"/>
      <c r="B25" s="38"/>
      <c r="E25" s="37"/>
      <c r="F25" s="7"/>
      <c r="L25" s="7"/>
      <c r="N25" s="36"/>
      <c r="O25" s="226" t="s">
        <v>27</v>
      </c>
      <c r="P25" s="227"/>
      <c r="Q25" s="228"/>
    </row>
    <row r="26" spans="1:29" s="2" customFormat="1" ht="18" customHeight="1" x14ac:dyDescent="0.4">
      <c r="A26" s="28"/>
      <c r="B26" s="34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2"/>
      <c r="O26" s="229">
        <f>ROUNDDOWN(O24/110*10,0)</f>
        <v>936</v>
      </c>
      <c r="P26" s="230"/>
      <c r="Q26" s="231"/>
    </row>
    <row r="27" spans="1:29" ht="18" customHeight="1" x14ac:dyDescent="0.4"/>
    <row r="28" spans="1:29" ht="18" customHeight="1" x14ac:dyDescent="0.4"/>
    <row r="29" spans="1:29" ht="18" customHeight="1" x14ac:dyDescent="0.4">
      <c r="A29" s="9"/>
      <c r="B29" s="9"/>
      <c r="C29" s="9"/>
      <c r="D29" s="9"/>
      <c r="E29" s="9"/>
      <c r="F29" s="9"/>
      <c r="G29" s="9"/>
      <c r="H29" s="9"/>
      <c r="I29" s="9"/>
    </row>
    <row r="30" spans="1:29" ht="18" customHeight="1" x14ac:dyDescent="0.4">
      <c r="A30" s="2"/>
      <c r="B30" s="2"/>
      <c r="C30" s="2"/>
      <c r="D30" s="2"/>
      <c r="E30" s="2"/>
      <c r="F30" s="2"/>
      <c r="G30" s="2"/>
      <c r="H30" s="2"/>
      <c r="I30" s="2"/>
    </row>
    <row r="31" spans="1:29" ht="18" customHeight="1" x14ac:dyDescent="0.4">
      <c r="A31" s="2"/>
      <c r="B31" s="2"/>
      <c r="C31" s="2"/>
      <c r="D31" s="2"/>
      <c r="E31" s="2"/>
      <c r="F31" s="2"/>
      <c r="G31" s="2"/>
      <c r="H31" s="2"/>
      <c r="I31" s="2"/>
    </row>
    <row r="32" spans="1:29" ht="18" customHeight="1" x14ac:dyDescent="0.4"/>
    <row r="33" spans="1:9" ht="18" customHeight="1" x14ac:dyDescent="0.4"/>
    <row r="34" spans="1:9" ht="18" customHeight="1" x14ac:dyDescent="0.4"/>
    <row r="35" spans="1:9" ht="18" customHeight="1" x14ac:dyDescent="0.4"/>
    <row r="36" spans="1:9" ht="18" customHeight="1" x14ac:dyDescent="0.4"/>
    <row r="37" spans="1:9" ht="18" customHeight="1" x14ac:dyDescent="0.4"/>
    <row r="38" spans="1:9" ht="18" customHeight="1" x14ac:dyDescent="0.4"/>
    <row r="39" spans="1:9" ht="18" customHeight="1" x14ac:dyDescent="0.4"/>
    <row r="40" spans="1:9" ht="18" customHeight="1" x14ac:dyDescent="0.4">
      <c r="A40" s="2"/>
      <c r="B40" s="2"/>
      <c r="C40" s="2"/>
      <c r="D40" s="2"/>
      <c r="E40" s="2"/>
      <c r="F40" s="2"/>
      <c r="G40" s="2"/>
      <c r="H40" s="2"/>
      <c r="I40" s="2"/>
    </row>
    <row r="41" spans="1:9" ht="18" customHeight="1" x14ac:dyDescent="0.4">
      <c r="A41" s="2"/>
      <c r="B41" s="2"/>
      <c r="C41" s="2"/>
      <c r="D41" s="2"/>
      <c r="E41" s="2"/>
      <c r="F41" s="2"/>
      <c r="G41" s="2"/>
      <c r="H41" s="2"/>
      <c r="I41" s="2"/>
    </row>
    <row r="42" spans="1:9" ht="18" customHeight="1" x14ac:dyDescent="0.4"/>
    <row r="43" spans="1:9" ht="18" customHeight="1" x14ac:dyDescent="0.4"/>
    <row r="44" spans="1:9" ht="18" customHeight="1" x14ac:dyDescent="0.4"/>
    <row r="45" spans="1:9" ht="18" customHeight="1" x14ac:dyDescent="0.4"/>
    <row r="46" spans="1:9" ht="18" customHeight="1" x14ac:dyDescent="0.4"/>
    <row r="47" spans="1:9" ht="18" customHeight="1" x14ac:dyDescent="0.4"/>
    <row r="48" spans="1:9" ht="18" customHeight="1" x14ac:dyDescent="0.4"/>
    <row r="49" s="1" customFormat="1" ht="18" customHeight="1" x14ac:dyDescent="0.4"/>
    <row r="50" s="1" customFormat="1" ht="18" customHeight="1" x14ac:dyDescent="0.4"/>
    <row r="51" s="1" customFormat="1" ht="18" customHeight="1" x14ac:dyDescent="0.4"/>
    <row r="52" s="1" customFormat="1" ht="18" customHeight="1" x14ac:dyDescent="0.4"/>
    <row r="53" s="1" customFormat="1" ht="18" customHeight="1" x14ac:dyDescent="0.4"/>
    <row r="54" s="1" customFormat="1" ht="18" customHeight="1" x14ac:dyDescent="0.4"/>
    <row r="55" s="1" customFormat="1" ht="18" customHeight="1" x14ac:dyDescent="0.4"/>
    <row r="56" s="1" customFormat="1" ht="18" customHeight="1" x14ac:dyDescent="0.4"/>
    <row r="57" s="1" customFormat="1" ht="18" customHeight="1" x14ac:dyDescent="0.4"/>
    <row r="58" s="1" customFormat="1" ht="18" customHeight="1" x14ac:dyDescent="0.4"/>
    <row r="59" s="1" customFormat="1" ht="18" customHeight="1" x14ac:dyDescent="0.4"/>
    <row r="60" s="1" customFormat="1" ht="18" customHeight="1" x14ac:dyDescent="0.4"/>
    <row r="61" s="1" customFormat="1" ht="18" customHeight="1" x14ac:dyDescent="0.4"/>
    <row r="62" s="1" customFormat="1" ht="18" customHeight="1" x14ac:dyDescent="0.4"/>
    <row r="63" s="1" customFormat="1" ht="18" customHeight="1" x14ac:dyDescent="0.4"/>
    <row r="64" s="1" customFormat="1" ht="18" customHeight="1" x14ac:dyDescent="0.4"/>
    <row r="65" s="1" customFormat="1" ht="18" customHeight="1" x14ac:dyDescent="0.4"/>
    <row r="66" s="1" customFormat="1" ht="18" customHeight="1" x14ac:dyDescent="0.4"/>
    <row r="67" s="1" customFormat="1" ht="18" customHeight="1" x14ac:dyDescent="0.4"/>
    <row r="68" s="1" customFormat="1" ht="18" customHeight="1" x14ac:dyDescent="0.4"/>
    <row r="69" s="1" customFormat="1" ht="18" customHeight="1" x14ac:dyDescent="0.4"/>
    <row r="70" s="1" customFormat="1" ht="18" customHeight="1" x14ac:dyDescent="0.4"/>
    <row r="71" s="1" customFormat="1" ht="18" customHeight="1" x14ac:dyDescent="0.4"/>
    <row r="72" s="1" customFormat="1" ht="18" customHeight="1" x14ac:dyDescent="0.4"/>
    <row r="73" s="1" customFormat="1" ht="18" customHeight="1" x14ac:dyDescent="0.4"/>
    <row r="74" s="1" customFormat="1" ht="18" customHeight="1" x14ac:dyDescent="0.4"/>
    <row r="75" s="1" customFormat="1" ht="18" customHeight="1" x14ac:dyDescent="0.4"/>
    <row r="76" s="1" customFormat="1" ht="18" customHeight="1" x14ac:dyDescent="0.4"/>
    <row r="77" s="1" customFormat="1" ht="18" customHeight="1" x14ac:dyDescent="0.4"/>
    <row r="78" s="1" customFormat="1" ht="18" customHeight="1" x14ac:dyDescent="0.4"/>
    <row r="79" s="1" customFormat="1" ht="18" customHeight="1" x14ac:dyDescent="0.4"/>
    <row r="80" s="1" customFormat="1" ht="18" customHeight="1" x14ac:dyDescent="0.4"/>
    <row r="81" s="1" customFormat="1" ht="18" customHeight="1" x14ac:dyDescent="0.4"/>
    <row r="82" s="1" customFormat="1" ht="18" customHeight="1" x14ac:dyDescent="0.4"/>
    <row r="83" s="1" customFormat="1" ht="18" customHeight="1" x14ac:dyDescent="0.4"/>
    <row r="84" s="1" customFormat="1" ht="18" customHeight="1" x14ac:dyDescent="0.4"/>
    <row r="85" s="1" customFormat="1" ht="18" customHeight="1" x14ac:dyDescent="0.4"/>
    <row r="86" s="1" customFormat="1" ht="18" customHeight="1" x14ac:dyDescent="0.4"/>
    <row r="87" s="1" customFormat="1" ht="18" customHeight="1" x14ac:dyDescent="0.4"/>
    <row r="88" s="1" customFormat="1" ht="18" customHeight="1" x14ac:dyDescent="0.4"/>
    <row r="89" s="1" customFormat="1" ht="18" customHeight="1" x14ac:dyDescent="0.4"/>
    <row r="90" s="1" customFormat="1" ht="18" customHeight="1" x14ac:dyDescent="0.4"/>
    <row r="91" s="1" customFormat="1" ht="18" customHeight="1" x14ac:dyDescent="0.4"/>
    <row r="92" s="1" customFormat="1" ht="18" customHeight="1" x14ac:dyDescent="0.4"/>
    <row r="93" s="1" customFormat="1" ht="18" customHeight="1" x14ac:dyDescent="0.4"/>
    <row r="94" s="1" customFormat="1" ht="18" customHeight="1" x14ac:dyDescent="0.4"/>
    <row r="95" s="1" customFormat="1" ht="18" customHeight="1" x14ac:dyDescent="0.4"/>
    <row r="96" s="1" customFormat="1" ht="18" customHeight="1" x14ac:dyDescent="0.4"/>
    <row r="97" s="1" customFormat="1" ht="18" customHeight="1" x14ac:dyDescent="0.4"/>
    <row r="98" s="1" customFormat="1" ht="18" customHeight="1" x14ac:dyDescent="0.4"/>
    <row r="99" s="1" customFormat="1" ht="18" customHeight="1" x14ac:dyDescent="0.4"/>
    <row r="100" s="1" customFormat="1" ht="18" customHeight="1" x14ac:dyDescent="0.4"/>
    <row r="101" s="1" customFormat="1" ht="18" customHeight="1" x14ac:dyDescent="0.4"/>
    <row r="102" s="1" customFormat="1" ht="18" customHeight="1" x14ac:dyDescent="0.4"/>
    <row r="103" s="1" customFormat="1" ht="18" customHeight="1" x14ac:dyDescent="0.4"/>
    <row r="104" s="1" customFormat="1" ht="18" customHeight="1" x14ac:dyDescent="0.4"/>
    <row r="105" s="1" customFormat="1" ht="18" customHeight="1" x14ac:dyDescent="0.4"/>
    <row r="106" s="1" customFormat="1" ht="18" customHeight="1" x14ac:dyDescent="0.4"/>
    <row r="107" s="1" customFormat="1" ht="18" customHeight="1" x14ac:dyDescent="0.4"/>
    <row r="108" s="1" customFormat="1" ht="18" customHeight="1" x14ac:dyDescent="0.4"/>
    <row r="109" s="1" customFormat="1" ht="18" customHeight="1" x14ac:dyDescent="0.4"/>
    <row r="110" s="1" customFormat="1" ht="18" customHeight="1" x14ac:dyDescent="0.4"/>
    <row r="111" s="1" customFormat="1" ht="18" customHeight="1" x14ac:dyDescent="0.4"/>
    <row r="112" s="1" customFormat="1" ht="18" customHeight="1" x14ac:dyDescent="0.4"/>
    <row r="113" s="1" customFormat="1" ht="18" customHeight="1" x14ac:dyDescent="0.4"/>
    <row r="114" s="1" customFormat="1" ht="18" customHeight="1" x14ac:dyDescent="0.4"/>
    <row r="115" s="1" customFormat="1" ht="18" customHeight="1" x14ac:dyDescent="0.4"/>
    <row r="116" s="1" customFormat="1" ht="18" customHeight="1" x14ac:dyDescent="0.4"/>
    <row r="117" s="1" customFormat="1" ht="18" customHeight="1" x14ac:dyDescent="0.4"/>
    <row r="118" s="1" customFormat="1" ht="18" customHeight="1" x14ac:dyDescent="0.4"/>
    <row r="119" s="1" customFormat="1" ht="18" customHeight="1" x14ac:dyDescent="0.4"/>
    <row r="120" s="1" customFormat="1" ht="18" customHeight="1" x14ac:dyDescent="0.4"/>
    <row r="121" s="1" customFormat="1" ht="18" customHeight="1" x14ac:dyDescent="0.4"/>
    <row r="122" s="1" customFormat="1" ht="18" customHeight="1" x14ac:dyDescent="0.4"/>
    <row r="123" s="1" customFormat="1" ht="18" customHeight="1" x14ac:dyDescent="0.4"/>
    <row r="124" s="1" customFormat="1" ht="18" customHeight="1" x14ac:dyDescent="0.4"/>
    <row r="125" s="1" customFormat="1" ht="18" customHeight="1" x14ac:dyDescent="0.4"/>
    <row r="126" s="1" customFormat="1" ht="18" customHeight="1" x14ac:dyDescent="0.4"/>
    <row r="127" s="1" customFormat="1" ht="18" customHeight="1" x14ac:dyDescent="0.4"/>
    <row r="128" s="1" customFormat="1" ht="18" customHeight="1" x14ac:dyDescent="0.4"/>
    <row r="129" s="1" customFormat="1" ht="18" customHeight="1" x14ac:dyDescent="0.4"/>
    <row r="130" s="1" customFormat="1" ht="18" customHeight="1" x14ac:dyDescent="0.4"/>
    <row r="131" s="1" customFormat="1" ht="18" customHeight="1" x14ac:dyDescent="0.4"/>
    <row r="132" s="1" customFormat="1" ht="18" customHeight="1" x14ac:dyDescent="0.4"/>
    <row r="133" s="1" customFormat="1" ht="18" customHeight="1" x14ac:dyDescent="0.4"/>
    <row r="134" s="1" customFormat="1" ht="18" customHeight="1" x14ac:dyDescent="0.4"/>
    <row r="135" s="1" customFormat="1" ht="18" customHeight="1" x14ac:dyDescent="0.4"/>
    <row r="136" s="1" customFormat="1" ht="18" customHeight="1" x14ac:dyDescent="0.4"/>
    <row r="137" s="1" customFormat="1" ht="18" customHeight="1" x14ac:dyDescent="0.4"/>
    <row r="138" s="1" customFormat="1" ht="18" customHeight="1" x14ac:dyDescent="0.4"/>
    <row r="139" s="1" customFormat="1" ht="18" customHeight="1" x14ac:dyDescent="0.4"/>
    <row r="140" s="1" customFormat="1" ht="18" customHeight="1" x14ac:dyDescent="0.4"/>
    <row r="141" s="1" customFormat="1" ht="18" customHeight="1" x14ac:dyDescent="0.4"/>
    <row r="142" s="1" customFormat="1" ht="18" customHeight="1" x14ac:dyDescent="0.4"/>
    <row r="143" s="1" customFormat="1" ht="18" customHeight="1" x14ac:dyDescent="0.4"/>
    <row r="144" s="1" customFormat="1" ht="18" customHeight="1" x14ac:dyDescent="0.4"/>
    <row r="145" s="1" customFormat="1" ht="18" customHeight="1" x14ac:dyDescent="0.4"/>
    <row r="146" s="1" customFormat="1" ht="18" customHeight="1" x14ac:dyDescent="0.4"/>
    <row r="147" s="1" customFormat="1" ht="18" customHeight="1" x14ac:dyDescent="0.4"/>
    <row r="148" s="1" customFormat="1" ht="18" customHeight="1" x14ac:dyDescent="0.4"/>
    <row r="149" s="1" customFormat="1" ht="18" customHeight="1" x14ac:dyDescent="0.4"/>
    <row r="150" s="1" customFormat="1" ht="18" customHeight="1" x14ac:dyDescent="0.4"/>
    <row r="151" s="1" customFormat="1" ht="18" customHeight="1" x14ac:dyDescent="0.4"/>
    <row r="152" s="1" customFormat="1" ht="18" customHeight="1" x14ac:dyDescent="0.4"/>
    <row r="153" s="1" customFormat="1" ht="18" customHeight="1" x14ac:dyDescent="0.4"/>
    <row r="154" s="1" customFormat="1" ht="18" customHeight="1" x14ac:dyDescent="0.4"/>
    <row r="155" s="1" customFormat="1" ht="18" customHeight="1" x14ac:dyDescent="0.4"/>
    <row r="156" s="1" customFormat="1" ht="18" customHeight="1" x14ac:dyDescent="0.4"/>
    <row r="157" s="1" customFormat="1" ht="18" customHeight="1" x14ac:dyDescent="0.4"/>
    <row r="158" s="1" customFormat="1" ht="18" customHeight="1" x14ac:dyDescent="0.4"/>
    <row r="159" s="1" customFormat="1" ht="18" customHeight="1" x14ac:dyDescent="0.4"/>
    <row r="160" s="1" customFormat="1" ht="18" customHeight="1" x14ac:dyDescent="0.4"/>
    <row r="161" s="1" customFormat="1" ht="18" customHeight="1" x14ac:dyDescent="0.4"/>
    <row r="162" s="1" customFormat="1" ht="18" customHeight="1" x14ac:dyDescent="0.4"/>
    <row r="163" s="1" customFormat="1" ht="18" customHeight="1" x14ac:dyDescent="0.4"/>
    <row r="164" s="1" customFormat="1" ht="18" customHeight="1" x14ac:dyDescent="0.4"/>
    <row r="165" s="1" customFormat="1" ht="18" customHeight="1" x14ac:dyDescent="0.4"/>
    <row r="166" s="1" customFormat="1" ht="18" customHeight="1" x14ac:dyDescent="0.4"/>
    <row r="167" s="1" customFormat="1" ht="18" customHeight="1" x14ac:dyDescent="0.4"/>
    <row r="168" s="1" customFormat="1" ht="18" customHeight="1" x14ac:dyDescent="0.4"/>
    <row r="169" s="1" customFormat="1" ht="18" customHeight="1" x14ac:dyDescent="0.4"/>
    <row r="170" s="1" customFormat="1" ht="18" customHeight="1" x14ac:dyDescent="0.4"/>
    <row r="171" s="1" customFormat="1" ht="18" customHeight="1" x14ac:dyDescent="0.4"/>
    <row r="172" s="1" customFormat="1" ht="18" customHeight="1" x14ac:dyDescent="0.4"/>
    <row r="173" s="1" customFormat="1" ht="18" customHeight="1" x14ac:dyDescent="0.4"/>
    <row r="174" s="1" customFormat="1" ht="18" customHeight="1" x14ac:dyDescent="0.4"/>
    <row r="175" s="1" customFormat="1" ht="18" customHeight="1" x14ac:dyDescent="0.4"/>
    <row r="176" s="1" customFormat="1" ht="18" customHeight="1" x14ac:dyDescent="0.4"/>
    <row r="177" s="1" customFormat="1" ht="18" customHeight="1" x14ac:dyDescent="0.4"/>
    <row r="178" s="1" customFormat="1" ht="18" customHeight="1" x14ac:dyDescent="0.4"/>
    <row r="179" s="1" customFormat="1" ht="18" customHeight="1" x14ac:dyDescent="0.4"/>
    <row r="180" s="1" customFormat="1" ht="18" customHeight="1" x14ac:dyDescent="0.4"/>
    <row r="181" s="1" customFormat="1" ht="18" customHeight="1" x14ac:dyDescent="0.4"/>
    <row r="182" s="1" customFormat="1" ht="18" customHeight="1" x14ac:dyDescent="0.4"/>
    <row r="183" s="1" customFormat="1" ht="18" customHeight="1" x14ac:dyDescent="0.4"/>
    <row r="184" s="1" customFormat="1" ht="18" customHeight="1" x14ac:dyDescent="0.4"/>
    <row r="185" s="1" customFormat="1" ht="18" customHeight="1" x14ac:dyDescent="0.4"/>
    <row r="186" s="1" customFormat="1" ht="18" customHeight="1" x14ac:dyDescent="0.4"/>
    <row r="187" s="1" customFormat="1" ht="18" customHeight="1" x14ac:dyDescent="0.4"/>
    <row r="188" s="1" customFormat="1" ht="18" customHeight="1" x14ac:dyDescent="0.4"/>
    <row r="189" s="1" customFormat="1" ht="18" customHeight="1" x14ac:dyDescent="0.4"/>
    <row r="190" s="1" customFormat="1" ht="18" customHeight="1" x14ac:dyDescent="0.4"/>
    <row r="191" s="1" customFormat="1" ht="18" customHeight="1" x14ac:dyDescent="0.4"/>
    <row r="192" s="1" customFormat="1" ht="18" customHeight="1" x14ac:dyDescent="0.4"/>
    <row r="193" s="1" customFormat="1" ht="18" customHeight="1" x14ac:dyDescent="0.4"/>
    <row r="194" s="1" customFormat="1" ht="18" customHeight="1" x14ac:dyDescent="0.4"/>
    <row r="195" s="1" customFormat="1" ht="18" customHeight="1" x14ac:dyDescent="0.4"/>
    <row r="196" s="1" customFormat="1" ht="18" customHeight="1" x14ac:dyDescent="0.4"/>
    <row r="197" s="1" customFormat="1" ht="18" customHeight="1" x14ac:dyDescent="0.4"/>
    <row r="198" s="1" customFormat="1" ht="18" customHeight="1" x14ac:dyDescent="0.4"/>
    <row r="199" s="1" customFormat="1" ht="18" customHeight="1" x14ac:dyDescent="0.4"/>
    <row r="200" s="1" customFormat="1" ht="18" customHeight="1" x14ac:dyDescent="0.4"/>
    <row r="201" s="1" customFormat="1" ht="18" customHeight="1" x14ac:dyDescent="0.4"/>
    <row r="202" s="1" customFormat="1" ht="18" customHeight="1" x14ac:dyDescent="0.4"/>
    <row r="203" s="1" customFormat="1" ht="18" customHeight="1" x14ac:dyDescent="0.4"/>
    <row r="204" s="1" customFormat="1" ht="18" customHeight="1" x14ac:dyDescent="0.4"/>
    <row r="205" s="1" customFormat="1" ht="18" customHeight="1" x14ac:dyDescent="0.4"/>
    <row r="206" s="1" customFormat="1" ht="18" customHeight="1" x14ac:dyDescent="0.4"/>
    <row r="207" s="1" customFormat="1" ht="18" customHeight="1" x14ac:dyDescent="0.4"/>
    <row r="208" s="1" customFormat="1" ht="18" customHeight="1" x14ac:dyDescent="0.4"/>
    <row r="209" s="1" customFormat="1" ht="18" customHeight="1" x14ac:dyDescent="0.4"/>
    <row r="210" s="1" customFormat="1" ht="18" customHeight="1" x14ac:dyDescent="0.4"/>
    <row r="211" s="1" customFormat="1" ht="18" customHeight="1" x14ac:dyDescent="0.4"/>
    <row r="212" s="1" customFormat="1" ht="18" customHeight="1" x14ac:dyDescent="0.4"/>
    <row r="213" s="1" customFormat="1" ht="18" customHeight="1" x14ac:dyDescent="0.4"/>
    <row r="214" s="1" customFormat="1" ht="18" customHeight="1" x14ac:dyDescent="0.4"/>
    <row r="215" s="1" customFormat="1" ht="18" customHeight="1" x14ac:dyDescent="0.4"/>
    <row r="216" s="1" customFormat="1" ht="18" customHeight="1" x14ac:dyDescent="0.4"/>
    <row r="217" s="1" customFormat="1" ht="18" customHeight="1" x14ac:dyDescent="0.4"/>
    <row r="218" s="1" customFormat="1" ht="18" customHeight="1" x14ac:dyDescent="0.4"/>
    <row r="219" s="1" customFormat="1" ht="18" customHeight="1" x14ac:dyDescent="0.4"/>
    <row r="220" s="1" customFormat="1" ht="18" customHeight="1" x14ac:dyDescent="0.4"/>
    <row r="221" s="1" customFormat="1" ht="18" customHeight="1" x14ac:dyDescent="0.4"/>
    <row r="222" s="1" customFormat="1" ht="18" customHeight="1" x14ac:dyDescent="0.4"/>
    <row r="223" s="1" customFormat="1" ht="18" customHeight="1" x14ac:dyDescent="0.4"/>
    <row r="224" s="1" customFormat="1" ht="18" customHeight="1" x14ac:dyDescent="0.4"/>
    <row r="225" s="1" customFormat="1" ht="18" customHeight="1" x14ac:dyDescent="0.4"/>
    <row r="226" s="1" customFormat="1" ht="18" customHeight="1" x14ac:dyDescent="0.4"/>
    <row r="227" s="1" customFormat="1" ht="18" customHeight="1" x14ac:dyDescent="0.4"/>
    <row r="228" s="1" customFormat="1" ht="18" customHeight="1" x14ac:dyDescent="0.4"/>
    <row r="229" s="1" customFormat="1" ht="18" customHeight="1" x14ac:dyDescent="0.4"/>
    <row r="230" s="1" customFormat="1" ht="18" customHeight="1" x14ac:dyDescent="0.4"/>
    <row r="231" s="1" customFormat="1" ht="18" customHeight="1" x14ac:dyDescent="0.4"/>
    <row r="232" s="1" customFormat="1" ht="18" customHeight="1" x14ac:dyDescent="0.4"/>
    <row r="233" s="1" customFormat="1" ht="18" customHeight="1" x14ac:dyDescent="0.4"/>
    <row r="234" s="1" customFormat="1" ht="18" customHeight="1" x14ac:dyDescent="0.4"/>
    <row r="235" s="1" customFormat="1" ht="18" customHeight="1" x14ac:dyDescent="0.4"/>
    <row r="236" s="1" customFormat="1" ht="18" customHeight="1" x14ac:dyDescent="0.4"/>
    <row r="237" s="1" customFormat="1" ht="18" customHeight="1" x14ac:dyDescent="0.4"/>
    <row r="238" s="1" customFormat="1" ht="18" customHeight="1" x14ac:dyDescent="0.4"/>
    <row r="239" s="1" customFormat="1" ht="18" customHeight="1" x14ac:dyDescent="0.4"/>
    <row r="240" s="1" customFormat="1" ht="18" customHeight="1" x14ac:dyDescent="0.4"/>
    <row r="241" s="1" customFormat="1" ht="18" customHeight="1" x14ac:dyDescent="0.4"/>
    <row r="242" s="1" customFormat="1" ht="18" customHeight="1" x14ac:dyDescent="0.4"/>
    <row r="243" s="1" customFormat="1" ht="18" customHeight="1" x14ac:dyDescent="0.4"/>
    <row r="244" s="1" customFormat="1" ht="18" customHeight="1" x14ac:dyDescent="0.4"/>
    <row r="245" s="1" customFormat="1" ht="18" customHeight="1" x14ac:dyDescent="0.4"/>
    <row r="246" s="1" customFormat="1" ht="18" customHeight="1" x14ac:dyDescent="0.4"/>
    <row r="247" s="1" customFormat="1" ht="18" customHeight="1" x14ac:dyDescent="0.4"/>
    <row r="248" s="1" customFormat="1" ht="18" customHeight="1" x14ac:dyDescent="0.4"/>
    <row r="249" s="1" customFormat="1" ht="18" customHeight="1" x14ac:dyDescent="0.4"/>
    <row r="250" s="1" customFormat="1" ht="18" customHeight="1" x14ac:dyDescent="0.4"/>
    <row r="251" s="1" customFormat="1" ht="18" customHeight="1" x14ac:dyDescent="0.4"/>
    <row r="252" s="1" customFormat="1" ht="18" customHeight="1" x14ac:dyDescent="0.4"/>
    <row r="253" s="1" customFormat="1" ht="18" customHeight="1" x14ac:dyDescent="0.4"/>
    <row r="254" s="1" customFormat="1" ht="18" customHeight="1" x14ac:dyDescent="0.4"/>
    <row r="255" s="1" customFormat="1" ht="18" customHeight="1" x14ac:dyDescent="0.4"/>
    <row r="256" s="1" customFormat="1" ht="18" customHeight="1" x14ac:dyDescent="0.4"/>
    <row r="257" s="1" customFormat="1" ht="18" customHeight="1" x14ac:dyDescent="0.4"/>
    <row r="258" s="1" customFormat="1" ht="18" customHeight="1" x14ac:dyDescent="0.4"/>
    <row r="259" s="1" customFormat="1" ht="18" customHeight="1" x14ac:dyDescent="0.4"/>
    <row r="260" s="1" customFormat="1" ht="18" customHeight="1" x14ac:dyDescent="0.4"/>
    <row r="261" s="1" customFormat="1" ht="18" customHeight="1" x14ac:dyDescent="0.4"/>
    <row r="262" s="1" customFormat="1" ht="18" customHeight="1" x14ac:dyDescent="0.4"/>
    <row r="263" s="1" customFormat="1" ht="18" customHeight="1" x14ac:dyDescent="0.4"/>
    <row r="264" s="1" customFormat="1" ht="18" customHeight="1" x14ac:dyDescent="0.4"/>
    <row r="265" s="1" customFormat="1" ht="18" customHeight="1" x14ac:dyDescent="0.4"/>
    <row r="266" s="1" customFormat="1" ht="18" customHeight="1" x14ac:dyDescent="0.4"/>
    <row r="267" s="1" customFormat="1" ht="18" customHeight="1" x14ac:dyDescent="0.4"/>
    <row r="268" s="1" customFormat="1" ht="18" customHeight="1" x14ac:dyDescent="0.4"/>
    <row r="269" s="1" customFormat="1" ht="18" customHeight="1" x14ac:dyDescent="0.4"/>
  </sheetData>
  <mergeCells count="31">
    <mergeCell ref="B1:C1"/>
    <mergeCell ref="D1:G1"/>
    <mergeCell ref="J1:L1"/>
    <mergeCell ref="M1:Q1"/>
    <mergeCell ref="J2:L3"/>
    <mergeCell ref="M2:Q2"/>
    <mergeCell ref="M3:Q3"/>
    <mergeCell ref="J5:Q5"/>
    <mergeCell ref="A7:Q7"/>
    <mergeCell ref="B9:Q9"/>
    <mergeCell ref="O11:Q11"/>
    <mergeCell ref="A12:Q12"/>
    <mergeCell ref="D13:E13"/>
    <mergeCell ref="O21:Q21"/>
    <mergeCell ref="A22:Q22"/>
    <mergeCell ref="E14:F14"/>
    <mergeCell ref="I14:K14"/>
    <mergeCell ref="O14:Q14"/>
    <mergeCell ref="E16:F16"/>
    <mergeCell ref="I16:K16"/>
    <mergeCell ref="O16:Q16"/>
    <mergeCell ref="E24:F24"/>
    <mergeCell ref="J24:K24"/>
    <mergeCell ref="O24:Q24"/>
    <mergeCell ref="O25:Q25"/>
    <mergeCell ref="O26:Q26"/>
    <mergeCell ref="S15:T15"/>
    <mergeCell ref="O18:Q18"/>
    <mergeCell ref="A19:Q19"/>
    <mergeCell ref="E21:F21"/>
    <mergeCell ref="I21:K21"/>
  </mergeCells>
  <phoneticPr fontId="9"/>
  <dataValidations count="4">
    <dataValidation type="list" showInputMessage="1" showErrorMessage="1" sqref="M3" xr:uid="{3967EC88-7752-42F0-8D33-54A8D97EA823}">
      <formula1>"　□製造販売後臨床試験,　■製造販売後臨床試験"</formula1>
    </dataValidation>
    <dataValidation type="list" showInputMessage="1" showErrorMessage="1" sqref="M2" xr:uid="{85D350A3-C8E1-4773-9531-2FC856F8D94E}">
      <formula1>"　□治験,　■治験"</formula1>
    </dataValidation>
    <dataValidation type="list" allowBlank="1" showInputMessage="1" showErrorMessage="1" sqref="D1:G1" xr:uid="{6B6CF6B5-5E4F-43CC-B2D3-7B7AD56302E0}">
      <formula1>"□ 変更申請,■ 変更申請"</formula1>
    </dataValidation>
    <dataValidation type="list" allowBlank="1" showInputMessage="1" showErrorMessage="1" sqref="B1:C1" xr:uid="{D089AFFE-25BB-4628-86B9-888C10716253}">
      <formula1>"□ 新規申請,■ 新規申請"</formula1>
    </dataValidation>
  </dataValidations>
  <printOptions horizontalCentered="1"/>
  <pageMargins left="0.39370078740157483" right="0.39370078740157483" top="0.43307086614173229" bottom="0" header="0.31496062992125984" footer="0.31496062992125984"/>
  <pageSetup paperSize="9" scale="90" orientation="portrait" r:id="rId1"/>
  <headerFooter alignWithMargins="0"/>
  <colBreaks count="1" manualBreakCount="1">
    <brk id="1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15</vt:i4>
      </vt:variant>
    </vt:vector>
  </HeadingPairs>
  <TitlesOfParts>
    <vt:vector size="30" baseType="lpstr">
      <vt:lpstr>鳥大書式1-A(初年度)</vt:lpstr>
      <vt:lpstr>鳥大書式1-A(2年目以降)</vt:lpstr>
      <vt:lpstr>鳥大書式1-A(初年度)申請前中止</vt:lpstr>
      <vt:lpstr>鳥大書式1-B(負担軽減費) </vt:lpstr>
      <vt:lpstr>鳥大書式1-B(治験薬保管経費)</vt:lpstr>
      <vt:lpstr>鳥大書式1-C(脱落)</vt:lpstr>
      <vt:lpstr>鳥大書式1-B(臨床試験研究経費)SMO支援用</vt:lpstr>
      <vt:lpstr>鳥大書式1-D(追跡調査)SMO支援用</vt:lpstr>
      <vt:lpstr>鳥大書式1-D(生存調査)SMO支援用</vt:lpstr>
      <vt:lpstr>鳥大書式1-D(病理標本作製経費)</vt:lpstr>
      <vt:lpstr>事前算定不可_鳥大書式1-D(終了後のモニタリング・監査)</vt:lpstr>
      <vt:lpstr>鳥大書式1-E(代理審査)</vt:lpstr>
      <vt:lpstr>鳥大書式1-D(その他)</vt:lpstr>
      <vt:lpstr>鳥大書式1-D(備品代行購入)必要時</vt:lpstr>
      <vt:lpstr>鳥大書式1-F(R-SDV)</vt:lpstr>
      <vt:lpstr>'事前算定不可_鳥大書式1-D(終了後のモニタリング・監査)'!Print_Area</vt:lpstr>
      <vt:lpstr>'鳥大書式1-A(2年目以降)'!Print_Area</vt:lpstr>
      <vt:lpstr>'鳥大書式1-A(初年度)'!Print_Area</vt:lpstr>
      <vt:lpstr>'鳥大書式1-A(初年度)申請前中止'!Print_Area</vt:lpstr>
      <vt:lpstr>'鳥大書式1-B(治験薬保管経費)'!Print_Area</vt:lpstr>
      <vt:lpstr>'鳥大書式1-B(負担軽減費) '!Print_Area</vt:lpstr>
      <vt:lpstr>'鳥大書式1-B(臨床試験研究経費)SMO支援用'!Print_Area</vt:lpstr>
      <vt:lpstr>'鳥大書式1-C(脱落)'!Print_Area</vt:lpstr>
      <vt:lpstr>'鳥大書式1-D(その他)'!Print_Area</vt:lpstr>
      <vt:lpstr>'鳥大書式1-D(生存調査)SMO支援用'!Print_Area</vt:lpstr>
      <vt:lpstr>'鳥大書式1-D(追跡調査)SMO支援用'!Print_Area</vt:lpstr>
      <vt:lpstr>'鳥大書式1-D(備品代行購入)必要時'!Print_Area</vt:lpstr>
      <vt:lpstr>'鳥大書式1-D(病理標本作製経費)'!Print_Area</vt:lpstr>
      <vt:lpstr>'鳥大書式1-E(代理審査)'!Print_Area</vt:lpstr>
      <vt:lpstr>'鳥大書式1-F(R-SDV)'!Print_Area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治験事務局 鳥取大学</dc:creator>
  <cp:lastModifiedBy>治験事務局 鳥取大学</cp:lastModifiedBy>
  <cp:lastPrinted>2024-04-26T10:03:21Z</cp:lastPrinted>
  <dcterms:created xsi:type="dcterms:W3CDTF">2024-04-01T05:50:37Z</dcterms:created>
  <dcterms:modified xsi:type="dcterms:W3CDTF">2026-02-24T04:41:15Z</dcterms:modified>
</cp:coreProperties>
</file>