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IKEN-SERVER\Chiken\【New治験HP】ファイル\02_依頼者の方へ\"/>
    </mc:Choice>
  </mc:AlternateContent>
  <xr:revisionPtr revIDLastSave="0" documentId="13_ncr:1_{E1D02A0E-934C-453A-AB50-FBA4F4638DCF}" xr6:coauthVersionLast="47" xr6:coauthVersionMax="47" xr10:uidLastSave="{00000000-0000-0000-0000-000000000000}"/>
  <bookViews>
    <workbookView xWindow="28680" yWindow="-120" windowWidth="29040" windowHeight="15840" tabRatio="941" xr2:uid="{C9962E97-E94E-4EB2-A50D-E5AB5FA65BC4}"/>
  </bookViews>
  <sheets>
    <sheet name="鳥大書式1-A(初年度)" sheetId="44" r:id="rId1"/>
    <sheet name="鳥大書式1-A(初年度)申請前中止" sheetId="49" state="hidden" r:id="rId2"/>
    <sheet name="鳥大書式1-A(2年目以降)" sheetId="43" r:id="rId3"/>
    <sheet name="鳥大書式1-B(負担軽減費) " sheetId="8" r:id="rId4"/>
    <sheet name="鳥大書式1-B(治験薬保管経費)" sheetId="45" r:id="rId5"/>
    <sheet name="鳥大書式1-B(臨床試験研究経費)" sheetId="13" r:id="rId6"/>
    <sheet name="鳥大書式1-C(脱落)" sheetId="14" r:id="rId7"/>
    <sheet name="鳥大書式1-D(追跡調査)" sheetId="41" r:id="rId8"/>
    <sheet name="鳥大書式1-D(生存調査)" sheetId="42" r:id="rId9"/>
    <sheet name="鳥大書式1-D(スライド作成経費)" sheetId="18" r:id="rId10"/>
    <sheet name="鳥大書式1-D(その他)" sheetId="33" r:id="rId11"/>
    <sheet name="事前算定不可_鳥大書式1-D(終了後のモニタリング・監査)" sheetId="35" state="hidden" r:id="rId12"/>
    <sheet name="鳥大書式1-E(代理審査)" sheetId="37" state="hidden" r:id="rId13"/>
    <sheet name="鳥大書式1-D(備品代行購入)必要時" sheetId="48" r:id="rId14"/>
    <sheet name="鳥大書式1-F(R-SDV)" sheetId="39" r:id="rId15"/>
  </sheets>
  <definedNames>
    <definedName name="_xlnm.Print_Area" localSheetId="11">'事前算定不可_鳥大書式1-D(終了後のモニタリング・監査)'!$A$1:$Q$26</definedName>
    <definedName name="_xlnm.Print_Area" localSheetId="2">'鳥大書式1-A(2年目以降)'!$A$1:$S$29</definedName>
    <definedName name="_xlnm.Print_Area" localSheetId="0">'鳥大書式1-A(初年度)'!$A$1:$S$34</definedName>
    <definedName name="_xlnm.Print_Area" localSheetId="1">'鳥大書式1-A(初年度)申請前中止'!$A$1:$S$33</definedName>
    <definedName name="_xlnm.Print_Area" localSheetId="4">'鳥大書式1-B(治験薬保管経費)'!$A$1:$Q$32</definedName>
    <definedName name="_xlnm.Print_Area" localSheetId="3">'鳥大書式1-B(負担軽減費) '!$A$1:$Q$34</definedName>
    <definedName name="_xlnm.Print_Area" localSheetId="5">'鳥大書式1-B(臨床試験研究経費)'!$A$1:$Q$49</definedName>
    <definedName name="_xlnm.Print_Area" localSheetId="6">'鳥大書式1-C(脱落)'!$A$1:$Q$26</definedName>
    <definedName name="_xlnm.Print_Area" localSheetId="9">'鳥大書式1-D(スライド作成経費)'!$A$1:$Q$28</definedName>
    <definedName name="_xlnm.Print_Area" localSheetId="10">'鳥大書式1-D(その他)'!$A$1:$Q$30</definedName>
    <definedName name="_xlnm.Print_Area" localSheetId="8">'鳥大書式1-D(生存調査)'!$A$1:$Q$26</definedName>
    <definedName name="_xlnm.Print_Area" localSheetId="7">'鳥大書式1-D(追跡調査)'!$A$1:$Q$26</definedName>
    <definedName name="_xlnm.Print_Area" localSheetId="13">'鳥大書式1-D(備品代行購入)必要時'!$A$1:$Q$27</definedName>
    <definedName name="_xlnm.Print_Area" localSheetId="12">'鳥大書式1-E(代理審査)'!$A$1:$AL$26</definedName>
    <definedName name="_xlnm.Print_Area" localSheetId="14">'鳥大書式1-F(R-SDV)'!$A$1:$Q$26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49" l="1"/>
  <c r="L17" i="49"/>
  <c r="L18" i="49"/>
  <c r="L19" i="49"/>
  <c r="L20" i="49"/>
  <c r="L15" i="49"/>
  <c r="Q14" i="49"/>
  <c r="E22" i="49" s="1"/>
  <c r="Q22" i="49" s="1"/>
  <c r="Q24" i="49" s="1"/>
  <c r="E30" i="49" l="1"/>
  <c r="E27" i="49"/>
  <c r="Q27" i="49" s="1"/>
  <c r="K30" i="49" s="1"/>
  <c r="Q30" i="49" l="1"/>
  <c r="Q32" i="49" s="1"/>
  <c r="O22" i="33" l="1"/>
  <c r="D20" i="33"/>
  <c r="O19" i="48"/>
  <c r="D17" i="48"/>
  <c r="O15" i="48"/>
  <c r="O17" i="48" l="1"/>
  <c r="D25" i="48" l="1"/>
  <c r="D22" i="48"/>
  <c r="O22" i="48" s="1"/>
  <c r="I25" i="48" s="1"/>
  <c r="O16" i="45"/>
  <c r="H14" i="45"/>
  <c r="O14" i="45" s="1"/>
  <c r="Q14" i="44"/>
  <c r="T15" i="44" a="1"/>
  <c r="T15" i="44" s="1"/>
  <c r="E16" i="44" s="1"/>
  <c r="Q16" i="44" s="1"/>
  <c r="E24" i="44" s="1"/>
  <c r="Q24" i="44" s="1"/>
  <c r="Q26" i="44" s="1"/>
  <c r="Q18" i="44"/>
  <c r="Q20" i="44"/>
  <c r="Q22" i="44"/>
  <c r="Q14" i="43"/>
  <c r="Q16" i="43"/>
  <c r="E18" i="43"/>
  <c r="Q18" i="43"/>
  <c r="Q20" i="43"/>
  <c r="E26" i="43" s="1"/>
  <c r="E23" i="43"/>
  <c r="Q23" i="43" s="1"/>
  <c r="K26" i="43" s="1"/>
  <c r="O25" i="48" l="1"/>
  <c r="O27" i="48" s="1"/>
  <c r="D18" i="45"/>
  <c r="O18" i="45" s="1"/>
  <c r="O20" i="45" s="1"/>
  <c r="Q26" i="43"/>
  <c r="Q28" i="43" s="1"/>
  <c r="E26" i="45" l="1"/>
  <c r="E23" i="45"/>
  <c r="O23" i="45" s="1"/>
  <c r="K26" i="45" s="1"/>
  <c r="E29" i="44"/>
  <c r="E32" i="44"/>
  <c r="O26" i="45" l="1"/>
  <c r="F30" i="45" s="1"/>
  <c r="Q29" i="44"/>
  <c r="K32" i="44" s="1"/>
  <c r="Q32" i="44" s="1"/>
  <c r="Q34" i="44" s="1"/>
  <c r="O28" i="45" l="1"/>
  <c r="J45" i="13"/>
  <c r="J44" i="13"/>
  <c r="J43" i="13"/>
  <c r="L45" i="13"/>
  <c r="F45" i="13"/>
  <c r="L44" i="13"/>
  <c r="F44" i="13"/>
  <c r="L43" i="13"/>
  <c r="F43" i="13"/>
  <c r="H20" i="13" l="1"/>
  <c r="H17" i="13"/>
  <c r="E14" i="42" l="1"/>
  <c r="O14" i="42" s="1"/>
  <c r="E14" i="41"/>
  <c r="O14" i="41" s="1"/>
  <c r="E16" i="41" l="1"/>
  <c r="O16" i="41" s="1"/>
  <c r="O18" i="41" s="1"/>
  <c r="E16" i="42"/>
  <c r="O16" i="42" s="1"/>
  <c r="O18" i="42" s="1"/>
  <c r="E24" i="42" l="1"/>
  <c r="E21" i="42"/>
  <c r="O21" i="42" s="1"/>
  <c r="J24" i="42" s="1"/>
  <c r="E24" i="41"/>
  <c r="E21" i="41"/>
  <c r="O21" i="41" s="1"/>
  <c r="J24" i="41" s="1"/>
  <c r="O24" i="41" l="1"/>
  <c r="O26" i="41" s="1"/>
  <c r="O24" i="42"/>
  <c r="O26" i="42" s="1"/>
  <c r="O14" i="39" l="1"/>
  <c r="D16" i="39" l="1"/>
  <c r="O16" i="39" s="1"/>
  <c r="O18" i="39" s="1"/>
  <c r="D24" i="39" l="1"/>
  <c r="D21" i="39"/>
  <c r="O21" i="39" s="1"/>
  <c r="I24" i="39" s="1"/>
  <c r="O24" i="39" l="1"/>
  <c r="O26" i="39" s="1"/>
  <c r="AJ14" i="37" l="1"/>
  <c r="Q14" i="37"/>
  <c r="O14" i="35"/>
  <c r="O18" i="33"/>
  <c r="O16" i="33"/>
  <c r="O14" i="33"/>
  <c r="O16" i="18"/>
  <c r="O14" i="18"/>
  <c r="O14" i="14"/>
  <c r="O22" i="13"/>
  <c r="O14" i="8"/>
  <c r="E16" i="37" l="1"/>
  <c r="O20" i="33" l="1"/>
  <c r="D25" i="33" s="1"/>
  <c r="O25" i="33" s="1"/>
  <c r="I28" i="33" s="1"/>
  <c r="D16" i="35"/>
  <c r="O16" i="35" s="1"/>
  <c r="O18" i="35" s="1"/>
  <c r="X16" i="37"/>
  <c r="AJ16" i="37" s="1"/>
  <c r="AJ18" i="37" s="1"/>
  <c r="Q16" i="37"/>
  <c r="Q18" i="37" s="1"/>
  <c r="X21" i="37" l="1"/>
  <c r="AJ21" i="37" s="1"/>
  <c r="AC24" i="37" s="1"/>
  <c r="X24" i="37"/>
  <c r="E21" i="37"/>
  <c r="Q21" i="37" s="1"/>
  <c r="J24" i="37" s="1"/>
  <c r="E24" i="37"/>
  <c r="D21" i="35"/>
  <c r="O21" i="35" s="1"/>
  <c r="I24" i="35" s="1"/>
  <c r="D24" i="35"/>
  <c r="D28" i="33"/>
  <c r="O28" i="33" s="1"/>
  <c r="O30" i="33" s="1"/>
  <c r="E16" i="14"/>
  <c r="O16" i="14" s="1"/>
  <c r="O18" i="14" s="1"/>
  <c r="D40" i="13"/>
  <c r="D39" i="13"/>
  <c r="D38" i="13"/>
  <c r="D37" i="13"/>
  <c r="O20" i="13"/>
  <c r="O17" i="13"/>
  <c r="D18" i="18" l="1"/>
  <c r="O18" i="18" s="1"/>
  <c r="O20" i="18" s="1"/>
  <c r="D26" i="18" s="1"/>
  <c r="AJ24" i="37"/>
  <c r="AJ26" i="37" s="1"/>
  <c r="Q24" i="37"/>
  <c r="Q26" i="37" s="1"/>
  <c r="O24" i="35"/>
  <c r="O26" i="35" s="1"/>
  <c r="O16" i="8"/>
  <c r="O18" i="8" s="1"/>
  <c r="E21" i="14"/>
  <c r="O21" i="14" s="1"/>
  <c r="J24" i="14" s="1"/>
  <c r="D24" i="13"/>
  <c r="O24" i="13" s="1"/>
  <c r="O26" i="13" s="1"/>
  <c r="D16" i="8"/>
  <c r="D23" i="18" l="1"/>
  <c r="O23" i="18" s="1"/>
  <c r="I26" i="18" s="1"/>
  <c r="E24" i="14"/>
  <c r="O24" i="14" s="1"/>
  <c r="O26" i="14" s="1"/>
  <c r="E32" i="13"/>
  <c r="E29" i="13"/>
  <c r="O29" i="13" s="1"/>
  <c r="K32" i="13" s="1"/>
  <c r="D21" i="8"/>
  <c r="D24" i="8"/>
  <c r="O21" i="8"/>
  <c r="I24" i="8" s="1"/>
  <c r="O26" i="18" l="1"/>
  <c r="O28" i="18" s="1"/>
  <c r="O32" i="13"/>
  <c r="O34" i="13" s="1"/>
  <c r="O24" i="8"/>
  <c r="O26" i="8" s="1"/>
  <c r="G37" i="13" l="1"/>
  <c r="G38" i="13" s="1"/>
  <c r="G39" i="13" s="1"/>
  <c r="G4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松井忠司</author>
    <author>尾崎隆史</author>
  </authors>
  <commentList>
    <comment ref="D35" authorId="0" shapeId="0" xr:uid="{78A43AD5-E683-4199-8B9B-27B77A4FD482}">
      <text>
        <r>
          <rPr>
            <b/>
            <sz val="9"/>
            <color indexed="81"/>
            <rFont val="ＭＳ Ｐゴシック"/>
            <family val="3"/>
            <charset val="128"/>
          </rPr>
          <t>鳥取大学:</t>
        </r>
        <r>
          <rPr>
            <sz val="9"/>
            <color indexed="81"/>
            <rFont val="ＭＳ Ｐゴシック"/>
            <family val="3"/>
            <charset val="128"/>
          </rPr>
          <t xml:space="preserve">
支払い回数を記入</t>
        </r>
      </text>
    </comment>
    <comment ref="L37" authorId="1" shapeId="0" xr:uid="{3D12AA08-F50F-435C-8A37-6481554686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鳥取大学：
</t>
        </r>
        <r>
          <rPr>
            <sz val="9"/>
            <color indexed="81"/>
            <rFont val="ＭＳ Ｐゴシック"/>
            <family val="3"/>
            <charset val="128"/>
          </rPr>
          <t xml:space="preserve">支払いタイミングを記入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<sst xmlns="http://schemas.openxmlformats.org/spreadsheetml/2006/main" count="905" uniqueCount="249">
  <si>
    <t>整理番号</t>
    <rPh sb="0" eb="2">
      <t>セイリ</t>
    </rPh>
    <rPh sb="2" eb="4">
      <t>バンゴウ</t>
    </rPh>
    <phoneticPr fontId="5"/>
  </si>
  <si>
    <t>区分</t>
    <rPh sb="0" eb="2">
      <t>クブン</t>
    </rPh>
    <phoneticPr fontId="5"/>
  </si>
  <si>
    <t>　□治験</t>
  </si>
  <si>
    <t>　□製造販売後臨床試験</t>
  </si>
  <si>
    <t>医薬品の臨床試験に係る経費内訳書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phoneticPr fontId="5"/>
  </si>
  <si>
    <t xml:space="preserve"> </t>
    <phoneticPr fontId="5"/>
  </si>
  <si>
    <t>１．治験課題名</t>
    <rPh sb="2" eb="4">
      <t>チケン</t>
    </rPh>
    <rPh sb="4" eb="6">
      <t>カダイ</t>
    </rPh>
    <rPh sb="6" eb="7">
      <t>メイ</t>
    </rPh>
    <phoneticPr fontId="5"/>
  </si>
  <si>
    <t>２．経 費 内 訳（契約単位で算定する経費）</t>
    <rPh sb="2" eb="5">
      <t>ケイヒ</t>
    </rPh>
    <rPh sb="6" eb="9">
      <t>ウチワケ</t>
    </rPh>
    <rPh sb="10" eb="12">
      <t>ケイヤク</t>
    </rPh>
    <rPh sb="12" eb="14">
      <t>タンイ</t>
    </rPh>
    <rPh sb="15" eb="17">
      <t>サンテイ</t>
    </rPh>
    <rPh sb="19" eb="21">
      <t>ケイヒ</t>
    </rPh>
    <phoneticPr fontId="5"/>
  </si>
  <si>
    <t>（単位：円）</t>
    <rPh sb="1" eb="3">
      <t>タンイ</t>
    </rPh>
    <rPh sb="4" eb="5">
      <t>エン</t>
    </rPh>
    <phoneticPr fontId="5"/>
  </si>
  <si>
    <t>（うち消費税額）</t>
    <rPh sb="3" eb="6">
      <t>ショウヒゼイ</t>
    </rPh>
    <rPh sb="6" eb="7">
      <t>ガク</t>
    </rPh>
    <phoneticPr fontId="5"/>
  </si>
  <si>
    <t>鳥大書式1-B</t>
    <rPh sb="0" eb="1">
      <t>トリ</t>
    </rPh>
    <rPh sb="1" eb="3">
      <t>タイショ</t>
    </rPh>
    <rPh sb="3" eb="4">
      <t>シキ</t>
    </rPh>
    <phoneticPr fontId="5"/>
  </si>
  <si>
    <t>円</t>
    <rPh sb="0" eb="1">
      <t>エン</t>
    </rPh>
    <phoneticPr fontId="5"/>
  </si>
  <si>
    <t>×6,000円＝</t>
    <rPh sb="6" eb="7">
      <t>エン</t>
    </rPh>
    <phoneticPr fontId="5"/>
  </si>
  <si>
    <t>×1,000円＝</t>
    <rPh sb="6" eb="7">
      <t>エン</t>
    </rPh>
    <phoneticPr fontId="5"/>
  </si>
  <si>
    <t>(c)</t>
    <phoneticPr fontId="5"/>
  </si>
  <si>
    <t>(d)</t>
    <phoneticPr fontId="5"/>
  </si>
  <si>
    <t>(e）</t>
    <phoneticPr fontId="5"/>
  </si>
  <si>
    <t>(g)</t>
    <phoneticPr fontId="5"/>
  </si>
  <si>
    <t>）回支払い</t>
    <rPh sb="1" eb="2">
      <t>カイ</t>
    </rPh>
    <rPh sb="2" eb="4">
      <t>シハラ</t>
    </rPh>
    <phoneticPr fontId="5"/>
  </si>
  <si>
    <t>第1回払い((g)×</t>
    <rPh sb="0" eb="1">
      <t>ダイ</t>
    </rPh>
    <rPh sb="2" eb="3">
      <t>カイ</t>
    </rPh>
    <rPh sb="3" eb="4">
      <t>ハラ</t>
    </rPh>
    <phoneticPr fontId="5"/>
  </si>
  <si>
    <t>％）＝</t>
    <phoneticPr fontId="5"/>
  </si>
  <si>
    <t>（</t>
    <phoneticPr fontId="5"/>
  </si>
  <si>
    <t>）</t>
    <phoneticPr fontId="5"/>
  </si>
  <si>
    <t>第2回払い((g)×</t>
    <rPh sb="0" eb="1">
      <t>ダイ</t>
    </rPh>
    <rPh sb="2" eb="3">
      <t>カイ</t>
    </rPh>
    <rPh sb="3" eb="4">
      <t>ハラ</t>
    </rPh>
    <phoneticPr fontId="5"/>
  </si>
  <si>
    <t>第3回払い((g)×</t>
    <rPh sb="0" eb="1">
      <t>ダイ</t>
    </rPh>
    <rPh sb="2" eb="3">
      <t>カイ</t>
    </rPh>
    <rPh sb="3" eb="4">
      <t>ハラ</t>
    </rPh>
    <phoneticPr fontId="5"/>
  </si>
  <si>
    <t>第4回払い((g)×</t>
    <rPh sb="0" eb="1">
      <t>ダイ</t>
    </rPh>
    <rPh sb="2" eb="3">
      <t>カイ</t>
    </rPh>
    <rPh sb="3" eb="4">
      <t>ハラ</t>
    </rPh>
    <phoneticPr fontId="5"/>
  </si>
  <si>
    <t>鳥大書式1-C</t>
    <rPh sb="0" eb="1">
      <t>トリ</t>
    </rPh>
    <rPh sb="1" eb="3">
      <t>タイショ</t>
    </rPh>
    <rPh sb="3" eb="4">
      <t>シキ</t>
    </rPh>
    <phoneticPr fontId="5"/>
  </si>
  <si>
    <t>　 継続審査費</t>
    <rPh sb="2" eb="4">
      <t>ケイゾク</t>
    </rPh>
    <rPh sb="4" eb="6">
      <t>シンサ</t>
    </rPh>
    <rPh sb="6" eb="7">
      <t>ヒ</t>
    </rPh>
    <phoneticPr fontId="5"/>
  </si>
  <si>
    <t>② 審査費</t>
    <rPh sb="2" eb="4">
      <t>シンサ</t>
    </rPh>
    <rPh sb="4" eb="5">
      <t>ヒ</t>
    </rPh>
    <phoneticPr fontId="5"/>
  </si>
  <si>
    <t>① 治験開始準備費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</si>
  <si>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鳥大書式1-A</t>
    <rPh sb="0" eb="1">
      <t>トリ</t>
    </rPh>
    <rPh sb="1" eb="3">
      <t>タイショ</t>
    </rPh>
    <rPh sb="3" eb="4">
      <t>シキ</t>
    </rPh>
    <phoneticPr fontId="5"/>
  </si>
  <si>
    <t>□ 新規申請</t>
  </si>
  <si>
    <t>□ 変更申請</t>
  </si>
  <si>
    <t>西暦       年　　　月　　　日</t>
    <rPh sb="0" eb="2">
      <t>セイレキ</t>
    </rPh>
    <rPh sb="9" eb="10">
      <t>ネン</t>
    </rPh>
    <rPh sb="13" eb="14">
      <t>ガツ</t>
    </rPh>
    <rPh sb="17" eb="18">
      <t>ニチ</t>
    </rPh>
    <phoneticPr fontId="5"/>
  </si>
  <si>
    <t>① 被験者負担軽減費</t>
    <rPh sb="7" eb="9">
      <t>ケイゲン</t>
    </rPh>
    <rPh sb="9" eb="10">
      <t>ヒ</t>
    </rPh>
    <phoneticPr fontId="5"/>
  </si>
  <si>
    <t>回</t>
    <rPh sb="0" eb="1">
      <t>カイ</t>
    </rPh>
    <phoneticPr fontId="4"/>
  </si>
  <si>
    <t>□ 研究経費と同じタイミングで支払う</t>
  </si>
  <si>
    <t>② 管理費</t>
    <phoneticPr fontId="5"/>
  </si>
  <si>
    <t>来院回数</t>
    <rPh sb="0" eb="2">
      <t>ライイン</t>
    </rPh>
    <rPh sb="2" eb="4">
      <t>カイスウ</t>
    </rPh>
    <phoneticPr fontId="4"/>
  </si>
  <si>
    <t>前観察期</t>
    <rPh sb="0" eb="1">
      <t>マエ</t>
    </rPh>
    <rPh sb="1" eb="3">
      <t>カンサツ</t>
    </rPh>
    <rPh sb="3" eb="4">
      <t>キ</t>
    </rPh>
    <phoneticPr fontId="4"/>
  </si>
  <si>
    <t>治験薬投与期間</t>
    <rPh sb="0" eb="2">
      <t>チケン</t>
    </rPh>
    <rPh sb="2" eb="3">
      <t>ヤク</t>
    </rPh>
    <rPh sb="3" eb="5">
      <t>トウヨ</t>
    </rPh>
    <rPh sb="5" eb="7">
      <t>キカン</t>
    </rPh>
    <phoneticPr fontId="4"/>
  </si>
  <si>
    <t>治験薬投与終了後</t>
    <rPh sb="0" eb="2">
      <t>チケン</t>
    </rPh>
    <rPh sb="2" eb="3">
      <t>ヤク</t>
    </rPh>
    <rPh sb="3" eb="5">
      <t>トウヨ</t>
    </rPh>
    <rPh sb="5" eb="7">
      <t>シュウリョウ</t>
    </rPh>
    <rPh sb="7" eb="8">
      <t>ゴ</t>
    </rPh>
    <phoneticPr fontId="4"/>
  </si>
  <si>
    <t>(d)</t>
    <phoneticPr fontId="4"/>
  </si>
  <si>
    <t>円</t>
    <phoneticPr fontId="5"/>
  </si>
  <si>
    <t>＋</t>
    <phoneticPr fontId="4"/>
  </si>
  <si>
    <t>×</t>
    <phoneticPr fontId="4"/>
  </si>
  <si>
    <t>０．３</t>
    <phoneticPr fontId="4"/>
  </si>
  <si>
    <t>０．２</t>
    <phoneticPr fontId="4"/>
  </si>
  <si>
    <t>（被験者負担軽減費）</t>
    <phoneticPr fontId="4"/>
  </si>
  <si>
    <t>（初年度）</t>
    <rPh sb="1" eb="4">
      <t>ショネンド</t>
    </rPh>
    <phoneticPr fontId="4"/>
  </si>
  <si>
    <t>(a)</t>
    <phoneticPr fontId="4"/>
  </si>
  <si>
    <t>(b)</t>
    <phoneticPr fontId="4"/>
  </si>
  <si>
    <t>(c)</t>
    <phoneticPr fontId="4"/>
  </si>
  <si>
    <t>(e)</t>
    <phoneticPr fontId="5"/>
  </si>
  <si>
    <t>(f)</t>
    <phoneticPr fontId="5"/>
  </si>
  <si>
    <t>(a)＋(b)＋(c)</t>
    <phoneticPr fontId="5"/>
  </si>
  <si>
    <t>(a)＋(b)＋(c)＋(d)</t>
    <phoneticPr fontId="5"/>
  </si>
  <si>
    <t>円</t>
    <rPh sb="0" eb="1">
      <t>エン</t>
    </rPh>
    <phoneticPr fontId="4"/>
  </si>
  <si>
    <t>×</t>
    <phoneticPr fontId="5"/>
  </si>
  <si>
    <t>(e)</t>
    <phoneticPr fontId="4"/>
  </si>
  <si>
    <t>(f)</t>
    <phoneticPr fontId="4"/>
  </si>
  <si>
    <t>① 臨床試験研究経費</t>
    <rPh sb="2" eb="4">
      <t>リンショウ</t>
    </rPh>
    <rPh sb="4" eb="6">
      <t>シケン</t>
    </rPh>
    <rPh sb="6" eb="8">
      <t>ケンキュウ</t>
    </rPh>
    <rPh sb="8" eb="10">
      <t>ケイヒ</t>
    </rPh>
    <phoneticPr fontId="4"/>
  </si>
  <si>
    <t>② 治験薬管理費</t>
    <rPh sb="2" eb="4">
      <t>チケン</t>
    </rPh>
    <rPh sb="4" eb="5">
      <t>ヤク</t>
    </rPh>
    <rPh sb="5" eb="7">
      <t>カンリ</t>
    </rPh>
    <rPh sb="7" eb="8">
      <t>ヒ</t>
    </rPh>
    <phoneticPr fontId="4"/>
  </si>
  <si>
    <t>③ 賃金</t>
    <rPh sb="2" eb="4">
      <t>チンギン</t>
    </rPh>
    <phoneticPr fontId="5"/>
  </si>
  <si>
    <t>④ 管理費</t>
    <rPh sb="2" eb="5">
      <t>カンリヒ</t>
    </rPh>
    <phoneticPr fontId="5"/>
  </si>
  <si>
    <t>（臨床試験研究経費）</t>
    <rPh sb="1" eb="3">
      <t>リンショウ</t>
    </rPh>
    <rPh sb="3" eb="5">
      <t>シケン</t>
    </rPh>
    <rPh sb="5" eb="7">
      <t>ケンキュウ</t>
    </rPh>
    <rPh sb="7" eb="9">
      <t>ケイヒ</t>
    </rPh>
    <phoneticPr fontId="4"/>
  </si>
  <si>
    <t>２．経 費 内 訳（症例単位で算定する経費）</t>
    <rPh sb="2" eb="5">
      <t>ケイヒ</t>
    </rPh>
    <rPh sb="6" eb="9">
      <t>ウチワケ</t>
    </rPh>
    <rPh sb="10" eb="12">
      <t>ショウレイ</t>
    </rPh>
    <rPh sb="12" eb="14">
      <t>タンイ</t>
    </rPh>
    <rPh sb="15" eb="17">
      <t>サンテイ</t>
    </rPh>
    <rPh sb="19" eb="21">
      <t>ケイヒ</t>
    </rPh>
    <phoneticPr fontId="5"/>
  </si>
  <si>
    <t>（脱落症例経費）</t>
    <rPh sb="1" eb="3">
      <t>ダツラク</t>
    </rPh>
    <rPh sb="3" eb="5">
      <t>ショウレイ</t>
    </rPh>
    <rPh sb="5" eb="7">
      <t>ケイヒ</t>
    </rPh>
    <phoneticPr fontId="4"/>
  </si>
  <si>
    <t>① 脱落症例経費</t>
    <rPh sb="2" eb="4">
      <t>ダツラク</t>
    </rPh>
    <rPh sb="4" eb="6">
      <t>ショウレイ</t>
    </rPh>
    <rPh sb="6" eb="8">
      <t>ケイヒ</t>
    </rPh>
    <phoneticPr fontId="5"/>
  </si>
  <si>
    <t>② 管理費</t>
    <rPh sb="2" eb="5">
      <t>カンリヒ</t>
    </rPh>
    <phoneticPr fontId="5"/>
  </si>
  <si>
    <t>(a)＋(b)</t>
    <phoneticPr fontId="5"/>
  </si>
  <si>
    <t>鳥大書式1-D</t>
    <rPh sb="0" eb="1">
      <t>トリ</t>
    </rPh>
    <rPh sb="1" eb="3">
      <t>タイショ</t>
    </rPh>
    <rPh sb="3" eb="4">
      <t>シキ</t>
    </rPh>
    <phoneticPr fontId="5"/>
  </si>
  <si>
    <t>治験実施計画書(もしくは手順書等)に規定されているもの</t>
    <rPh sb="0" eb="2">
      <t>チケン</t>
    </rPh>
    <rPh sb="2" eb="4">
      <t>ジッシ</t>
    </rPh>
    <rPh sb="4" eb="7">
      <t>ケイカクショ</t>
    </rPh>
    <rPh sb="12" eb="15">
      <t>テジュンショ</t>
    </rPh>
    <rPh sb="15" eb="16">
      <t>トウ</t>
    </rPh>
    <rPh sb="18" eb="20">
      <t>キテイ</t>
    </rPh>
    <phoneticPr fontId="5"/>
  </si>
  <si>
    <t>→1ポイント=6,000円</t>
    <rPh sb="12" eb="13">
      <t>エン</t>
    </rPh>
    <phoneticPr fontId="5"/>
  </si>
  <si>
    <t>→2ポイント=12,000円</t>
    <rPh sb="13" eb="14">
      <t>エン</t>
    </rPh>
    <phoneticPr fontId="5"/>
  </si>
  <si>
    <t xml:space="preserve"> (１来院当たりの被験者
　負担に係わる費用)</t>
    <rPh sb="3" eb="5">
      <t>ライイン</t>
    </rPh>
    <rPh sb="5" eb="6">
      <t>ア</t>
    </rPh>
    <rPh sb="9" eb="12">
      <t>ヒケンジャ</t>
    </rPh>
    <rPh sb="14" eb="16">
      <t>フタン</t>
    </rPh>
    <rPh sb="17" eb="18">
      <t>カカ</t>
    </rPh>
    <rPh sb="20" eb="22">
      <t>ヒヨウ</t>
    </rPh>
    <phoneticPr fontId="5"/>
  </si>
  <si>
    <t>（生存調査経費）</t>
    <rPh sb="1" eb="3">
      <t>セイゾン</t>
    </rPh>
    <rPh sb="3" eb="5">
      <t>チョウサ</t>
    </rPh>
    <rPh sb="5" eb="7">
      <t>ケイヒ</t>
    </rPh>
    <phoneticPr fontId="4"/>
  </si>
  <si>
    <t>① 生存調査経費</t>
    <rPh sb="2" eb="4">
      <t>セイゾン</t>
    </rPh>
    <rPh sb="4" eb="6">
      <t>チョウサ</t>
    </rPh>
    <rPh sb="6" eb="8">
      <t>ケイヒ</t>
    </rPh>
    <phoneticPr fontId="5"/>
  </si>
  <si>
    <t>（追跡調査経費）</t>
    <rPh sb="1" eb="3">
      <t>ツイセキ</t>
    </rPh>
    <rPh sb="3" eb="5">
      <t>チョウサ</t>
    </rPh>
    <rPh sb="5" eb="7">
      <t>ケイヒ</t>
    </rPh>
    <phoneticPr fontId="4"/>
  </si>
  <si>
    <t>① 追跡調査経費</t>
    <rPh sb="2" eb="4">
      <t>ツイセキ</t>
    </rPh>
    <rPh sb="4" eb="6">
      <t>チョウサ</t>
    </rPh>
    <rPh sb="6" eb="8">
      <t>ケイヒ</t>
    </rPh>
    <phoneticPr fontId="5"/>
  </si>
  <si>
    <t xml:space="preserve"> 直接経費＋間接経費</t>
    <rPh sb="1" eb="3">
      <t>チョクセツ</t>
    </rPh>
    <rPh sb="3" eb="5">
      <t>ケイヒ</t>
    </rPh>
    <rPh sb="6" eb="8">
      <t>カンセツ</t>
    </rPh>
    <rPh sb="8" eb="10">
      <t>ケイヒ</t>
    </rPh>
    <phoneticPr fontId="5"/>
  </si>
  <si>
    <t xml:space="preserve"> 生存調査１回あたり</t>
    <rPh sb="1" eb="3">
      <t>セイゾン</t>
    </rPh>
    <rPh sb="3" eb="5">
      <t>チョウサ</t>
    </rPh>
    <rPh sb="6" eb="7">
      <t>カイ</t>
    </rPh>
    <phoneticPr fontId="5"/>
  </si>
  <si>
    <t xml:space="preserve"> 生存調査経費×２０％</t>
    <rPh sb="1" eb="3">
      <t>セイゾン</t>
    </rPh>
    <rPh sb="3" eb="5">
      <t>チョウサ</t>
    </rPh>
    <rPh sb="5" eb="7">
      <t>ケイヒ</t>
    </rPh>
    <phoneticPr fontId="1"/>
  </si>
  <si>
    <t xml:space="preserve"> 生存調査経費＋管理費</t>
    <rPh sb="1" eb="3">
      <t>セイゾン</t>
    </rPh>
    <rPh sb="3" eb="5">
      <t>チョウサ</t>
    </rPh>
    <rPh sb="5" eb="7">
      <t>ケイヒ</t>
    </rPh>
    <rPh sb="8" eb="11">
      <t>カンリヒ</t>
    </rPh>
    <phoneticPr fontId="4"/>
  </si>
  <si>
    <t xml:space="preserve"> 直接経費計×３０％（端数切り上げ）</t>
    <phoneticPr fontId="5"/>
  </si>
  <si>
    <t xml:space="preserve"> 追跡調査１回あたり</t>
    <rPh sb="1" eb="3">
      <t>ツイセキ</t>
    </rPh>
    <rPh sb="3" eb="5">
      <t>チョウサ</t>
    </rPh>
    <rPh sb="6" eb="7">
      <t>カイ</t>
    </rPh>
    <phoneticPr fontId="5"/>
  </si>
  <si>
    <t xml:space="preserve"> 追跡調査経費×２０％</t>
    <rPh sb="1" eb="3">
      <t>ツイセキ</t>
    </rPh>
    <rPh sb="3" eb="5">
      <t>チョウサ</t>
    </rPh>
    <rPh sb="5" eb="7">
      <t>ケイヒ</t>
    </rPh>
    <phoneticPr fontId="1"/>
  </si>
  <si>
    <t xml:space="preserve"> 追跡調査経費＋管理費</t>
    <rPh sb="1" eb="3">
      <t>ツイセキ</t>
    </rPh>
    <rPh sb="3" eb="5">
      <t>チョウサ</t>
    </rPh>
    <rPh sb="5" eb="7">
      <t>ケイヒ</t>
    </rPh>
    <rPh sb="8" eb="11">
      <t>カンリヒ</t>
    </rPh>
    <phoneticPr fontId="4"/>
  </si>
  <si>
    <t>（スライド作成経費）</t>
    <rPh sb="5" eb="7">
      <t>サクセイ</t>
    </rPh>
    <rPh sb="7" eb="9">
      <t>ケイヒ</t>
    </rPh>
    <phoneticPr fontId="4"/>
  </si>
  <si>
    <t>① スライド作成経費</t>
    <rPh sb="6" eb="8">
      <t>サクセイ</t>
    </rPh>
    <rPh sb="8" eb="10">
      <t>ケイヒ</t>
    </rPh>
    <phoneticPr fontId="5"/>
  </si>
  <si>
    <t>② CRC経費</t>
    <rPh sb="5" eb="7">
      <t>ケイヒ</t>
    </rPh>
    <phoneticPr fontId="5"/>
  </si>
  <si>
    <t>③ 管理費</t>
    <rPh sb="2" eb="5">
      <t>カンリヒ</t>
    </rPh>
    <phoneticPr fontId="5"/>
  </si>
  <si>
    <t xml:space="preserve"> スライド作成経費＋CRC経費＋管理費</t>
    <rPh sb="5" eb="7">
      <t>サクセイ</t>
    </rPh>
    <rPh sb="7" eb="9">
      <t>ケイヒ</t>
    </rPh>
    <rPh sb="13" eb="15">
      <t>ケイヒ</t>
    </rPh>
    <rPh sb="16" eb="19">
      <t>カンリヒ</t>
    </rPh>
    <phoneticPr fontId="4"/>
  </si>
  <si>
    <t>枚</t>
    <rPh sb="0" eb="1">
      <t>マイ</t>
    </rPh>
    <phoneticPr fontId="4"/>
  </si>
  <si>
    <t xml:space="preserve"> スライド作成１枚あたり　200円</t>
    <rPh sb="5" eb="7">
      <t>サクセイ</t>
    </rPh>
    <rPh sb="8" eb="9">
      <t>マイ</t>
    </rPh>
    <rPh sb="16" eb="17">
      <t>エン</t>
    </rPh>
    <phoneticPr fontId="5"/>
  </si>
  <si>
    <t xml:space="preserve"> スライド作成１回あたり　5,000円</t>
    <rPh sb="5" eb="7">
      <t>サクセイ</t>
    </rPh>
    <rPh sb="8" eb="9">
      <t>カイ</t>
    </rPh>
    <rPh sb="18" eb="19">
      <t>エン</t>
    </rPh>
    <phoneticPr fontId="5"/>
  </si>
  <si>
    <t xml:space="preserve"> （スライド作成経費＋CRC経費）×２０％</t>
    <rPh sb="6" eb="8">
      <t>サクセイ</t>
    </rPh>
    <rPh sb="8" eb="10">
      <t>ケイヒ</t>
    </rPh>
    <rPh sb="14" eb="16">
      <t>ケイヒ</t>
    </rPh>
    <phoneticPr fontId="1"/>
  </si>
  <si>
    <t xml:space="preserve"> 初年度　150,000円　２年目以降　120,000円</t>
    <rPh sb="1" eb="4">
      <t>ショネンド</t>
    </rPh>
    <rPh sb="12" eb="13">
      <t>エン</t>
    </rPh>
    <rPh sb="15" eb="17">
      <t>ネンメ</t>
    </rPh>
    <rPh sb="17" eb="19">
      <t>イコウ</t>
    </rPh>
    <rPh sb="27" eb="28">
      <t>エン</t>
    </rPh>
    <phoneticPr fontId="5"/>
  </si>
  <si>
    <t xml:space="preserve"> 1契約当たり50,000円（初年度のみ）</t>
    <rPh sb="2" eb="4">
      <t>ケイヤク</t>
    </rPh>
    <rPh sb="4" eb="5">
      <t>ア</t>
    </rPh>
    <rPh sb="13" eb="14">
      <t>エン</t>
    </rPh>
    <rPh sb="15" eb="18">
      <t>ショネンド</t>
    </rPh>
    <phoneticPr fontId="5"/>
  </si>
  <si>
    <t xml:space="preserve"> 年度当たり50,000円</t>
    <rPh sb="1" eb="3">
      <t>ネンド</t>
    </rPh>
    <rPh sb="3" eb="4">
      <t>ア</t>
    </rPh>
    <rPh sb="12" eb="13">
      <t>エン</t>
    </rPh>
    <phoneticPr fontId="5"/>
  </si>
  <si>
    <t>(g)</t>
    <phoneticPr fontId="4"/>
  </si>
  <si>
    <t>(i)</t>
    <phoneticPr fontId="4"/>
  </si>
  <si>
    <t>(j)</t>
    <phoneticPr fontId="4"/>
  </si>
  <si>
    <t>(i）</t>
    <phoneticPr fontId="5"/>
  </si>
  <si>
    <t>年</t>
    <rPh sb="0" eb="1">
      <t>ネン</t>
    </rPh>
    <phoneticPr fontId="4"/>
  </si>
  <si>
    <t xml:space="preserve"> 3,000円×治験終了後の保管希望年数（初年度のみ）</t>
    <rPh sb="6" eb="7">
      <t>エン</t>
    </rPh>
    <rPh sb="8" eb="10">
      <t>チケン</t>
    </rPh>
    <rPh sb="10" eb="12">
      <t>シュウリョウ</t>
    </rPh>
    <rPh sb="12" eb="13">
      <t>ゴ</t>
    </rPh>
    <rPh sb="14" eb="16">
      <t>ホカン</t>
    </rPh>
    <rPh sb="16" eb="18">
      <t>キボウ</t>
    </rPh>
    <rPh sb="18" eb="20">
      <t>ネンスウ</t>
    </rPh>
    <rPh sb="21" eb="24">
      <t>ショネンド</t>
    </rPh>
    <phoneticPr fontId="4"/>
  </si>
  <si>
    <t xml:space="preserve"> 1来院あたり　7,000円</t>
    <rPh sb="2" eb="4">
      <t>ライイン</t>
    </rPh>
    <rPh sb="13" eb="14">
      <t>エン</t>
    </rPh>
    <phoneticPr fontId="4"/>
  </si>
  <si>
    <t xml:space="preserve"> 被験者負担軽減費＋管理費</t>
    <rPh sb="1" eb="4">
      <t>ヒケンジャ</t>
    </rPh>
    <rPh sb="4" eb="6">
      <t>フタン</t>
    </rPh>
    <rPh sb="6" eb="8">
      <t>ケイゲン</t>
    </rPh>
    <rPh sb="8" eb="9">
      <t>ヒ</t>
    </rPh>
    <rPh sb="10" eb="13">
      <t>カンリヒ</t>
    </rPh>
    <phoneticPr fontId="5"/>
  </si>
  <si>
    <t xml:space="preserve"> 被験者負担軽減費×２０％</t>
    <rPh sb="1" eb="4">
      <t>ヒケンシャ</t>
    </rPh>
    <rPh sb="4" eb="6">
      <t>フタン</t>
    </rPh>
    <rPh sb="6" eb="8">
      <t>ケイゲン</t>
    </rPh>
    <rPh sb="8" eb="9">
      <t>ヒ</t>
    </rPh>
    <phoneticPr fontId="5"/>
  </si>
  <si>
    <t xml:space="preserve"> 直接経費計×３０％（端数切り上げ）</t>
    <rPh sb="11" eb="13">
      <t>ハスウ</t>
    </rPh>
    <rPh sb="13" eb="14">
      <t>キ</t>
    </rPh>
    <rPh sb="15" eb="16">
      <t>ア</t>
    </rPh>
    <phoneticPr fontId="5"/>
  </si>
  <si>
    <t>（b)</t>
    <phoneticPr fontId="5"/>
  </si>
  <si>
    <t>（c)</t>
    <phoneticPr fontId="5"/>
  </si>
  <si>
    <t>（d)</t>
    <phoneticPr fontId="5"/>
  </si>
  <si>
    <t xml:space="preserve"> 実績払い希望回数（１～４回）　（</t>
    <rPh sb="1" eb="3">
      <t>ジッセキ</t>
    </rPh>
    <rPh sb="3" eb="4">
      <t>ハラ</t>
    </rPh>
    <rPh sb="5" eb="7">
      <t>キボウ</t>
    </rPh>
    <rPh sb="7" eb="9">
      <t>カイスウ</t>
    </rPh>
    <rPh sb="13" eb="14">
      <t>カイ</t>
    </rPh>
    <phoneticPr fontId="5"/>
  </si>
  <si>
    <t xml:space="preserve"> ※製造販売後臨床試験の場合は「治験」を「製造販売後臨床試験」と読み替える。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6" eb="18">
      <t>チケン</t>
    </rPh>
    <rPh sb="21" eb="23">
      <t>セイゾウ</t>
    </rPh>
    <rPh sb="23" eb="26">
      <t>ハンバイゴ</t>
    </rPh>
    <rPh sb="26" eb="28">
      <t>リンショウ</t>
    </rPh>
    <rPh sb="28" eb="30">
      <t>シケン</t>
    </rPh>
    <rPh sb="32" eb="33">
      <t>ヨ</t>
    </rPh>
    <rPh sb="34" eb="35">
      <t>カ</t>
    </rPh>
    <phoneticPr fontId="5"/>
  </si>
  <si>
    <t xml:space="preserve"> ※製造販売後臨床試験の場合はポイント数に0.8を乗じて計算する。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9" eb="20">
      <t>スウ</t>
    </rPh>
    <rPh sb="25" eb="26">
      <t>ジョウ</t>
    </rPh>
    <rPh sb="28" eb="30">
      <t>ケイサン</t>
    </rPh>
    <phoneticPr fontId="5"/>
  </si>
  <si>
    <t xml:space="preserve"> 医薬品：[ポイント数(ポイント算出表A～K)×6,000円]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</si>
  <si>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＋[ポイント数(ポイント算出表L･M)×6,000円]　　</t>
    <rPh sb="7" eb="8">
      <t>スウ</t>
    </rPh>
    <rPh sb="13" eb="16">
      <t>サンシュツヒョウ</t>
    </rPh>
    <rPh sb="26" eb="27">
      <t>エン</t>
    </rPh>
    <phoneticPr fontId="5"/>
  </si>
  <si>
    <t xml:space="preserve"> 歯科用医薬品：[ポイント数(算出表A～K)×6,000円×1/10］</t>
    <rPh sb="13" eb="14">
      <t>スウ</t>
    </rPh>
    <rPh sb="15" eb="18">
      <t>サンシュツヒョウ</t>
    </rPh>
    <rPh sb="28" eb="29">
      <t>エン</t>
    </rPh>
    <phoneticPr fontId="5"/>
  </si>
  <si>
    <t xml:space="preserve"> ＋[ポイント数(算出表L･M)×6,000円×1/10]　　　　</t>
    <phoneticPr fontId="5"/>
  </si>
  <si>
    <t xml:space="preserve"> 1症例当たり400,000円</t>
    <rPh sb="2" eb="4">
      <t>ショウレイ</t>
    </rPh>
    <rPh sb="4" eb="5">
      <t>ア</t>
    </rPh>
    <rPh sb="14" eb="15">
      <t>エン</t>
    </rPh>
    <phoneticPr fontId="5"/>
  </si>
  <si>
    <t xml:space="preserve"> （臨床試験研究経費+治験薬管理費+賃金）×２０％</t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チケンヤク</t>
    </rPh>
    <rPh sb="14" eb="16">
      <t>カンリ</t>
    </rPh>
    <rPh sb="18" eb="20">
      <t>チンギン</t>
    </rPh>
    <phoneticPr fontId="1"/>
  </si>
  <si>
    <t xml:space="preserve"> 1症例当たり  60,000円</t>
    <rPh sb="2" eb="4">
      <t>ショウレイ</t>
    </rPh>
    <rPh sb="4" eb="5">
      <t>ア</t>
    </rPh>
    <rPh sb="15" eb="16">
      <t>エン</t>
    </rPh>
    <phoneticPr fontId="5"/>
  </si>
  <si>
    <t xml:space="preserve">   （治験中分）</t>
    <rPh sb="4" eb="7">
      <t>チケンチュウ</t>
    </rPh>
    <rPh sb="7" eb="8">
      <t>ブン</t>
    </rPh>
    <phoneticPr fontId="4"/>
  </si>
  <si>
    <t>　 （治験終了後分）</t>
    <rPh sb="3" eb="5">
      <t>チケン</t>
    </rPh>
    <rPh sb="5" eb="8">
      <t>シュウリョウゴ</t>
    </rPh>
    <rPh sb="8" eb="9">
      <t>ブン</t>
    </rPh>
    <phoneticPr fontId="4"/>
  </si>
  <si>
    <t>合　　計</t>
    <phoneticPr fontId="5"/>
  </si>
  <si>
    <t>小　　計</t>
    <rPh sb="0" eb="1">
      <t>ショウ</t>
    </rPh>
    <rPh sb="3" eb="4">
      <t>ケイ</t>
    </rPh>
    <phoneticPr fontId="5"/>
  </si>
  <si>
    <t>間　接　経　費</t>
    <rPh sb="0" eb="1">
      <t>カン</t>
    </rPh>
    <rPh sb="2" eb="3">
      <t>セッ</t>
    </rPh>
    <rPh sb="4" eb="5">
      <t>ヘ</t>
    </rPh>
    <rPh sb="6" eb="7">
      <t>ヒ</t>
    </rPh>
    <phoneticPr fontId="4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</si>
  <si>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4"/>
  </si>
  <si>
    <t xml:space="preserve"> 脱落症例経費×２０％</t>
    <rPh sb="1" eb="3">
      <t>ダツラク</t>
    </rPh>
    <rPh sb="3" eb="5">
      <t>ショウレイ</t>
    </rPh>
    <rPh sb="5" eb="7">
      <t>ケイヒ</t>
    </rPh>
    <phoneticPr fontId="1"/>
  </si>
  <si>
    <t>（その他）</t>
    <rPh sb="3" eb="4">
      <t>タ</t>
    </rPh>
    <phoneticPr fontId="4"/>
  </si>
  <si>
    <t>① 症例ファイル作成</t>
    <rPh sb="2" eb="4">
      <t>ショウレイ</t>
    </rPh>
    <rPh sb="8" eb="10">
      <t>サクセイ</t>
    </rPh>
    <phoneticPr fontId="5"/>
  </si>
  <si>
    <t>　 経費</t>
    <rPh sb="2" eb="4">
      <t>ケイヒ</t>
    </rPh>
    <phoneticPr fontId="4"/>
  </si>
  <si>
    <t>冊</t>
    <rPh sb="0" eb="1">
      <t>サツ</t>
    </rPh>
    <phoneticPr fontId="4"/>
  </si>
  <si>
    <t>台</t>
    <rPh sb="0" eb="1">
      <t>ダイ</t>
    </rPh>
    <phoneticPr fontId="4"/>
  </si>
  <si>
    <t>② 検査機器保管費</t>
    <rPh sb="2" eb="4">
      <t>ケンサ</t>
    </rPh>
    <rPh sb="4" eb="6">
      <t>キキ</t>
    </rPh>
    <rPh sb="6" eb="8">
      <t>ホカン</t>
    </rPh>
    <rPh sb="8" eb="9">
      <t>ヒ</t>
    </rPh>
    <phoneticPr fontId="5"/>
  </si>
  <si>
    <t>　 保管費</t>
    <rPh sb="2" eb="4">
      <t>ホカン</t>
    </rPh>
    <rPh sb="4" eb="5">
      <t>ヒ</t>
    </rPh>
    <phoneticPr fontId="4"/>
  </si>
  <si>
    <t>２．経 費 内 訳（その他治験に要する経費）</t>
    <rPh sb="2" eb="5">
      <t>ケイヒ</t>
    </rPh>
    <rPh sb="6" eb="9">
      <t>ウチワケ</t>
    </rPh>
    <rPh sb="12" eb="13">
      <t>タ</t>
    </rPh>
    <rPh sb="13" eb="15">
      <t>チケン</t>
    </rPh>
    <rPh sb="16" eb="17">
      <t>ヨウ</t>
    </rPh>
    <rPh sb="19" eb="21">
      <t>ケイヒ</t>
    </rPh>
    <phoneticPr fontId="5"/>
  </si>
  <si>
    <t xml:space="preserve"> （症例ファイル作成経費＋検査機器保管経費＋外注検査キット保管費）×２０％</t>
    <rPh sb="2" eb="4">
      <t>ショウレイ</t>
    </rPh>
    <rPh sb="8" eb="10">
      <t>サクセイ</t>
    </rPh>
    <rPh sb="10" eb="12">
      <t>ケイヒ</t>
    </rPh>
    <rPh sb="13" eb="15">
      <t>ケンサ</t>
    </rPh>
    <rPh sb="15" eb="17">
      <t>キキ</t>
    </rPh>
    <rPh sb="17" eb="19">
      <t>ホカン</t>
    </rPh>
    <rPh sb="19" eb="21">
      <t>ケイヒ</t>
    </rPh>
    <rPh sb="22" eb="24">
      <t>ガイチュウ</t>
    </rPh>
    <rPh sb="24" eb="26">
      <t>ケンサ</t>
    </rPh>
    <rPh sb="29" eb="31">
      <t>ホカン</t>
    </rPh>
    <rPh sb="31" eb="32">
      <t>ヒ</t>
    </rPh>
    <phoneticPr fontId="1"/>
  </si>
  <si>
    <t xml:space="preserve"> 症例ファイル作成１冊あたり　10,000円（初回契約時）</t>
    <rPh sb="1" eb="3">
      <t>ショウレイ</t>
    </rPh>
    <rPh sb="7" eb="9">
      <t>サクセイ</t>
    </rPh>
    <rPh sb="10" eb="11">
      <t>サツ</t>
    </rPh>
    <rPh sb="21" eb="22">
      <t>エン</t>
    </rPh>
    <rPh sb="23" eb="25">
      <t>ショカイ</t>
    </rPh>
    <rPh sb="25" eb="27">
      <t>ケイヤク</t>
    </rPh>
    <rPh sb="27" eb="28">
      <t>ジ</t>
    </rPh>
    <phoneticPr fontId="5"/>
  </si>
  <si>
    <t xml:space="preserve"> 検査機器１台あたり　20,000円（初回契約時）</t>
    <rPh sb="1" eb="3">
      <t>ケンサ</t>
    </rPh>
    <rPh sb="3" eb="5">
      <t>キキ</t>
    </rPh>
    <rPh sb="6" eb="7">
      <t>ダイ</t>
    </rPh>
    <rPh sb="17" eb="18">
      <t>エン</t>
    </rPh>
    <rPh sb="19" eb="21">
      <t>ショカイ</t>
    </rPh>
    <rPh sb="21" eb="23">
      <t>ケイヤク</t>
    </rPh>
    <rPh sb="23" eb="24">
      <t>ジ</t>
    </rPh>
    <phoneticPr fontId="5"/>
  </si>
  <si>
    <t xml:space="preserve"> １保管あたり　20,000円（初回契約時）</t>
    <rPh sb="2" eb="4">
      <t>ホカン</t>
    </rPh>
    <rPh sb="14" eb="15">
      <t>エン</t>
    </rPh>
    <rPh sb="16" eb="18">
      <t>ショカイ</t>
    </rPh>
    <rPh sb="18" eb="20">
      <t>ケイヤク</t>
    </rPh>
    <rPh sb="20" eb="21">
      <t>ジ</t>
    </rPh>
    <phoneticPr fontId="5"/>
  </si>
  <si>
    <t>初年度</t>
    <rPh sb="0" eb="3">
      <t>ショネンド</t>
    </rPh>
    <phoneticPr fontId="4"/>
  </si>
  <si>
    <t>① 終了後のモニタリン</t>
    <rPh sb="2" eb="5">
      <t>シュウリョウゴ</t>
    </rPh>
    <phoneticPr fontId="5"/>
  </si>
  <si>
    <t xml:space="preserve"> 終了後のモニタリング・監査経費×２０％</t>
    <rPh sb="1" eb="4">
      <t>シュウリョウゴ</t>
    </rPh>
    <rPh sb="12" eb="14">
      <t>カンサ</t>
    </rPh>
    <rPh sb="14" eb="16">
      <t>ケイヒ</t>
    </rPh>
    <phoneticPr fontId="1"/>
  </si>
  <si>
    <t xml:space="preserve"> モニタリング・監査１回あたり　30,000円</t>
    <rPh sb="8" eb="10">
      <t>カンサ</t>
    </rPh>
    <rPh sb="11" eb="12">
      <t>カイ</t>
    </rPh>
    <rPh sb="22" eb="23">
      <t>エン</t>
    </rPh>
    <phoneticPr fontId="5"/>
  </si>
  <si>
    <t>(b)</t>
    <phoneticPr fontId="5"/>
  </si>
  <si>
    <t>（終了後のモニタリング・監査）</t>
    <rPh sb="1" eb="4">
      <t>シュウリョウゴ</t>
    </rPh>
    <rPh sb="12" eb="14">
      <t>カンサ</t>
    </rPh>
    <phoneticPr fontId="4"/>
  </si>
  <si>
    <t>鳥大書式1-E</t>
    <rPh sb="0" eb="1">
      <t>トリ</t>
    </rPh>
    <rPh sb="1" eb="3">
      <t>タイショ</t>
    </rPh>
    <rPh sb="3" eb="4">
      <t>シキ</t>
    </rPh>
    <phoneticPr fontId="5"/>
  </si>
  <si>
    <t>① 審査費</t>
    <rPh sb="2" eb="4">
      <t>シンサ</t>
    </rPh>
    <rPh sb="4" eb="5">
      <t>ヒ</t>
    </rPh>
    <phoneticPr fontId="5"/>
  </si>
  <si>
    <t>② 管理費</t>
    <rPh sb="2" eb="5">
      <t>カンリヒ</t>
    </rPh>
    <phoneticPr fontId="4"/>
  </si>
  <si>
    <t xml:space="preserve"> 審査費×２０％</t>
    <rPh sb="1" eb="3">
      <t>シンサ</t>
    </rPh>
    <rPh sb="3" eb="4">
      <t>ヒ</t>
    </rPh>
    <phoneticPr fontId="5"/>
  </si>
  <si>
    <t>2年目以降</t>
    <rPh sb="1" eb="3">
      <t>ネンメ</t>
    </rPh>
    <rPh sb="3" eb="5">
      <t>イコウ</t>
    </rPh>
    <phoneticPr fontId="4"/>
  </si>
  <si>
    <t>（他機関からの代理審査：初年度）</t>
    <rPh sb="1" eb="4">
      <t>タキカン</t>
    </rPh>
    <rPh sb="7" eb="11">
      <t>ダイリシンサ</t>
    </rPh>
    <rPh sb="12" eb="15">
      <t>ショネンド</t>
    </rPh>
    <phoneticPr fontId="4"/>
  </si>
  <si>
    <t>（他機関からの代理審査：2年目以降）</t>
    <rPh sb="1" eb="4">
      <t>タキカン</t>
    </rPh>
    <rPh sb="7" eb="11">
      <t>ダイリシンサ</t>
    </rPh>
    <rPh sb="13" eb="17">
      <t>ネンメイコウ</t>
    </rPh>
    <phoneticPr fontId="4"/>
  </si>
  <si>
    <t>医薬品の臨床試験に係る経費内訳書（脱落症例経費）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ダツラク</t>
    </rPh>
    <rPh sb="19" eb="21">
      <t>ショウレイ</t>
    </rPh>
    <rPh sb="21" eb="23">
      <t>ケイヒ</t>
    </rPh>
    <phoneticPr fontId="5"/>
  </si>
  <si>
    <t>医薬品の臨床試験に係る経費内訳書（追跡調査経費）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ツイセキ</t>
    </rPh>
    <rPh sb="19" eb="21">
      <t>チョウサ</t>
    </rPh>
    <rPh sb="21" eb="23">
      <t>ケイヒ</t>
    </rPh>
    <phoneticPr fontId="5"/>
  </si>
  <si>
    <t>医薬品の臨床試験に係る経費内訳書（生存調査経費）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セイゾン</t>
    </rPh>
    <rPh sb="19" eb="21">
      <t>チョウサ</t>
    </rPh>
    <rPh sb="21" eb="23">
      <t>ケイヒ</t>
    </rPh>
    <phoneticPr fontId="5"/>
  </si>
  <si>
    <t>医薬品の臨床試験に係る経費内訳書（スライド作成経費）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1" eb="23">
      <t>サクセイ</t>
    </rPh>
    <rPh sb="23" eb="25">
      <t>ケイヒ</t>
    </rPh>
    <phoneticPr fontId="5"/>
  </si>
  <si>
    <t>医薬品の臨床試験に係る経費内訳書（その他の経費）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9" eb="20">
      <t>タ</t>
    </rPh>
    <rPh sb="21" eb="23">
      <t>ケイヒ</t>
    </rPh>
    <phoneticPr fontId="5"/>
  </si>
  <si>
    <t xml:space="preserve"> 　グ・監査経費</t>
    <rPh sb="4" eb="6">
      <t>カンサ</t>
    </rPh>
    <rPh sb="6" eb="8">
      <t>ケイヒ</t>
    </rPh>
    <phoneticPr fontId="4"/>
  </si>
  <si>
    <t xml:space="preserve"> 支払い内訳</t>
    <rPh sb="1" eb="3">
      <t>シハラ</t>
    </rPh>
    <rPh sb="4" eb="6">
      <t>ウチワケ</t>
    </rPh>
    <phoneticPr fontId="5"/>
  </si>
  <si>
    <t xml:space="preserve"> ※「支払い内訳」の「第1回払い」については、治験薬投与開始時とする。</t>
    <rPh sb="3" eb="5">
      <t>シハラ</t>
    </rPh>
    <rPh sb="6" eb="8">
      <t>ウチワケ</t>
    </rPh>
    <rPh sb="11" eb="12">
      <t>ダイ</t>
    </rPh>
    <rPh sb="13" eb="14">
      <t>カイ</t>
    </rPh>
    <rPh sb="14" eb="15">
      <t>バラ</t>
    </rPh>
    <rPh sb="23" eb="25">
      <t>チケン</t>
    </rPh>
    <rPh sb="25" eb="26">
      <t>ヤク</t>
    </rPh>
    <rPh sb="26" eb="28">
      <t>トウヨ</t>
    </rPh>
    <rPh sb="28" eb="30">
      <t>カイシ</t>
    </rPh>
    <rPh sb="30" eb="31">
      <t>ジ</t>
    </rPh>
    <phoneticPr fontId="5"/>
  </si>
  <si>
    <t>←初回投与開始時とします</t>
    <rPh sb="1" eb="3">
      <t>ショカイ</t>
    </rPh>
    <rPh sb="3" eb="5">
      <t>トウヨ</t>
    </rPh>
    <rPh sb="5" eb="7">
      <t>カイシ</t>
    </rPh>
    <rPh sb="7" eb="8">
      <t>ジ</t>
    </rPh>
    <phoneticPr fontId="4"/>
  </si>
  <si>
    <t>支払い回数</t>
    <rPh sb="0" eb="2">
      <t>シハラ</t>
    </rPh>
    <rPh sb="3" eb="5">
      <t>カイスウ</t>
    </rPh>
    <phoneticPr fontId="4"/>
  </si>
  <si>
    <t>負担割合</t>
    <rPh sb="0" eb="2">
      <t>フタン</t>
    </rPh>
    <rPh sb="2" eb="4">
      <t>ワリアイ</t>
    </rPh>
    <phoneticPr fontId="4"/>
  </si>
  <si>
    <t>第1回払い</t>
    <rPh sb="0" eb="1">
      <t>ダイ</t>
    </rPh>
    <rPh sb="2" eb="3">
      <t>カイ</t>
    </rPh>
    <rPh sb="3" eb="4">
      <t>ハラ</t>
    </rPh>
    <phoneticPr fontId="4"/>
  </si>
  <si>
    <t>第2回払い</t>
    <rPh sb="0" eb="1">
      <t>ダイ</t>
    </rPh>
    <rPh sb="2" eb="3">
      <t>カイ</t>
    </rPh>
    <rPh sb="3" eb="4">
      <t>ハラ</t>
    </rPh>
    <phoneticPr fontId="4"/>
  </si>
  <si>
    <t>第3回払い</t>
    <rPh sb="0" eb="1">
      <t>ダイ</t>
    </rPh>
    <rPh sb="2" eb="3">
      <t>カイ</t>
    </rPh>
    <rPh sb="3" eb="4">
      <t>ハラ</t>
    </rPh>
    <phoneticPr fontId="4"/>
  </si>
  <si>
    <t>第4回払い</t>
    <rPh sb="0" eb="1">
      <t>ダイ</t>
    </rPh>
    <rPh sb="2" eb="3">
      <t>カイ</t>
    </rPh>
    <rPh sb="3" eb="4">
      <t>ハラ</t>
    </rPh>
    <phoneticPr fontId="4"/>
  </si>
  <si>
    <t>（％）</t>
    <phoneticPr fontId="4"/>
  </si>
  <si>
    <t xml:space="preserve"> 医薬品：[ポイント数(ポイント算出表A～O)×1,000円]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</si>
  <si>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歯科用医薬品：[ポイント数(算出表A～O)×1,000円］</t>
    <rPh sb="13" eb="14">
      <t>スウ</t>
    </rPh>
    <rPh sb="15" eb="18">
      <t>サンシュツヒョウ</t>
    </rPh>
    <rPh sb="28" eb="29">
      <t>エン</t>
    </rPh>
    <phoneticPr fontId="5"/>
  </si>
  <si>
    <t>(c)</t>
  </si>
  <si>
    <t>円</t>
    <rPh sb="0" eb="1">
      <t>エン</t>
    </rPh>
    <phoneticPr fontId="4"/>
  </si>
  <si>
    <t>③ 外注検査キット</t>
    <rPh sb="2" eb="4">
      <t>ガイチュウ</t>
    </rPh>
    <rPh sb="4" eb="6">
      <t>ケンサ</t>
    </rPh>
    <phoneticPr fontId="5"/>
  </si>
  <si>
    <t>当該機械器具の品名・規格・購入金額</t>
    <rPh sb="0" eb="2">
      <t>トウガイ</t>
    </rPh>
    <rPh sb="2" eb="4">
      <t>キカイ</t>
    </rPh>
    <rPh sb="4" eb="6">
      <t>キグ</t>
    </rPh>
    <rPh sb="7" eb="9">
      <t>ヒンメイ</t>
    </rPh>
    <rPh sb="10" eb="12">
      <t>キカク</t>
    </rPh>
    <rPh sb="13" eb="15">
      <t>コウニュウ</t>
    </rPh>
    <rPh sb="15" eb="17">
      <t>キンガク</t>
    </rPh>
    <phoneticPr fontId="20"/>
  </si>
  <si>
    <t>⑤ 管理費</t>
    <rPh sb="2" eb="5">
      <t>カンリヒ</t>
    </rPh>
    <phoneticPr fontId="5"/>
  </si>
  <si>
    <t>(a)＋(b)＋(c)＋(d)＋(e)</t>
    <phoneticPr fontId="5"/>
  </si>
  <si>
    <t>④ 書類保管経費</t>
    <rPh sb="2" eb="4">
      <t>ショルイ</t>
    </rPh>
    <rPh sb="4" eb="6">
      <t>ホカン</t>
    </rPh>
    <rPh sb="6" eb="8">
      <t>ケイヒ</t>
    </rPh>
    <phoneticPr fontId="4"/>
  </si>
  <si>
    <t>⑤ CRC経費</t>
    <rPh sb="5" eb="7">
      <t>ケイヒ</t>
    </rPh>
    <phoneticPr fontId="4"/>
  </si>
  <si>
    <t>⑥ 管理費</t>
    <rPh sb="2" eb="5">
      <t>カンリヒ</t>
    </rPh>
    <phoneticPr fontId="4"/>
  </si>
  <si>
    <t>(h)</t>
    <phoneticPr fontId="5"/>
  </si>
  <si>
    <t>（2年目以降）</t>
    <rPh sb="2" eb="4">
      <t>ネンメ</t>
    </rPh>
    <rPh sb="4" eb="6">
      <t>イコウ</t>
    </rPh>
    <phoneticPr fontId="4"/>
  </si>
  <si>
    <t>１．１０</t>
    <phoneticPr fontId="4"/>
  </si>
  <si>
    <t>請求月</t>
    <rPh sb="0" eb="2">
      <t>セイキュウ</t>
    </rPh>
    <rPh sb="2" eb="3">
      <t>ツキ</t>
    </rPh>
    <phoneticPr fontId="4"/>
  </si>
  <si>
    <t>□ 四半期（4月、7月、10月、1月）ごとに請求</t>
  </si>
  <si>
    <t>（電子カルテの遠隔閲覧経費）</t>
    <rPh sb="1" eb="3">
      <t>デンシ</t>
    </rPh>
    <rPh sb="7" eb="9">
      <t>エンカク</t>
    </rPh>
    <rPh sb="9" eb="11">
      <t>エツラン</t>
    </rPh>
    <rPh sb="11" eb="13">
      <t>ケイヒ</t>
    </rPh>
    <phoneticPr fontId="4"/>
  </si>
  <si>
    <t>　■治験</t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</si>
  <si>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4"/>
  </si>
  <si>
    <t>医薬品の臨床試験に係る経費内訳書（電子カルテの遠隔閲覧経費）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7" eb="29">
      <t>ケイヒ</t>
    </rPh>
    <phoneticPr fontId="5"/>
  </si>
  <si>
    <t>① 電子カルテの遠隔閲覧</t>
    <rPh sb="2" eb="4">
      <t>デンシ</t>
    </rPh>
    <rPh sb="8" eb="10">
      <t>エンカク</t>
    </rPh>
    <rPh sb="10" eb="12">
      <t>エツラン</t>
    </rPh>
    <phoneticPr fontId="5"/>
  </si>
  <si>
    <t xml:space="preserve"> １治験あたり　100,000円</t>
    <rPh sb="2" eb="4">
      <t>チケン</t>
    </rPh>
    <rPh sb="15" eb="16">
      <t>エン</t>
    </rPh>
    <phoneticPr fontId="5"/>
  </si>
  <si>
    <t>（治験等におけるモニタリング業務の電子カルテの遠隔
　閲覧システム利用に関する覚書締結時）</t>
    <phoneticPr fontId="4"/>
  </si>
  <si>
    <t>治験</t>
    <rPh sb="0" eb="2">
      <t>チケン</t>
    </rPh>
    <phoneticPr fontId="4"/>
  </si>
  <si>
    <t>鳥大書式1-F</t>
    <rPh sb="0" eb="1">
      <t>トリ</t>
    </rPh>
    <rPh sb="1" eb="3">
      <t>タイショ</t>
    </rPh>
    <rPh sb="3" eb="4">
      <t>シキ</t>
    </rPh>
    <phoneticPr fontId="5"/>
  </si>
  <si>
    <t>　■製造販売後臨床試験</t>
    <phoneticPr fontId="4"/>
  </si>
  <si>
    <t>[治験]</t>
    <rPh sb="1" eb="3">
      <t>チケン</t>
    </rPh>
    <phoneticPr fontId="4"/>
  </si>
  <si>
    <t>[製版]</t>
    <rPh sb="1" eb="3">
      <t>セイハン</t>
    </rPh>
    <phoneticPr fontId="4"/>
  </si>
  <si>
    <t>上記の支払い時期までに投与中止となった場合、達成割合に応じ以下のとおり算定する。</t>
    <rPh sb="0" eb="2">
      <t>ジョウキ</t>
    </rPh>
    <rPh sb="3" eb="5">
      <t>シハラ</t>
    </rPh>
    <rPh sb="6" eb="8">
      <t>ジキ</t>
    </rPh>
    <rPh sb="11" eb="15">
      <t>トウヨチュウシ</t>
    </rPh>
    <rPh sb="19" eb="21">
      <t>バアイ</t>
    </rPh>
    <rPh sb="22" eb="26">
      <t>タッセイワリアイ</t>
    </rPh>
    <rPh sb="27" eb="28">
      <t>オウ</t>
    </rPh>
    <rPh sb="29" eb="31">
      <t>イカ</t>
    </rPh>
    <rPh sb="35" eb="37">
      <t>サンテイ</t>
    </rPh>
    <phoneticPr fontId="4"/>
  </si>
  <si>
    <t>　第1回払い後、第2回払い前に中止</t>
    <phoneticPr fontId="4"/>
  </si>
  <si>
    <t>：</t>
    <phoneticPr fontId="4"/>
  </si>
  <si>
    <t>　第2回払い後、第3回払い前に中止</t>
    <phoneticPr fontId="4"/>
  </si>
  <si>
    <t>　第3回払い後、第4回払い前に中止</t>
    <phoneticPr fontId="4"/>
  </si>
  <si>
    <t>③ 書類保管経費</t>
    <rPh sb="2" eb="4">
      <t>ショルイ</t>
    </rPh>
    <rPh sb="4" eb="6">
      <t>ホカン</t>
    </rPh>
    <rPh sb="6" eb="8">
      <t>ケイヒ</t>
    </rPh>
    <phoneticPr fontId="4"/>
  </si>
  <si>
    <t>③ 管理費</t>
    <rPh sb="2" eb="5">
      <t>カンリヒ</t>
    </rPh>
    <phoneticPr fontId="4"/>
  </si>
  <si>
    <t>② CRC経費</t>
    <rPh sb="5" eb="7">
      <t>ケイヒ</t>
    </rPh>
    <phoneticPr fontId="4"/>
  </si>
  <si>
    <t>２年目以降　120,000円</t>
    <rPh sb="1" eb="3">
      <t>ネンメ</t>
    </rPh>
    <rPh sb="3" eb="5">
      <t>イコウ</t>
    </rPh>
    <rPh sb="13" eb="14">
      <t>エン</t>
    </rPh>
    <phoneticPr fontId="5"/>
  </si>
  <si>
    <t>(a)＋(b)＋(c)＋(d)＋(e)＋(f)</t>
    <phoneticPr fontId="5"/>
  </si>
  <si>
    <t>3</t>
    <phoneticPr fontId="4"/>
  </si>
  <si>
    <t>月</t>
    <rPh sb="0" eb="1">
      <t>ガツ</t>
    </rPh>
    <phoneticPr fontId="4"/>
  </si>
  <si>
    <t>申請月</t>
    <rPh sb="0" eb="3">
      <t>シンセイツキ</t>
    </rPh>
    <phoneticPr fontId="4"/>
  </si>
  <si>
    <t xml:space="preserve"> 初年度</t>
    <rPh sb="1" eb="4">
      <t>ショネンド</t>
    </rPh>
    <phoneticPr fontId="5"/>
  </si>
  <si>
    <t>(g）</t>
    <phoneticPr fontId="5"/>
  </si>
  <si>
    <t>(h)</t>
    <phoneticPr fontId="4"/>
  </si>
  <si>
    <t>□ 実績に応じて毎月</t>
    <rPh sb="2" eb="4">
      <t>ジッセキ</t>
    </rPh>
    <rPh sb="5" eb="6">
      <t>オウ</t>
    </rPh>
    <rPh sb="8" eb="10">
      <t>マイツキ</t>
    </rPh>
    <phoneticPr fontId="4"/>
  </si>
  <si>
    <t>治験薬保管経費ポイント算出表A～C)×1,000円]</t>
    <rPh sb="0" eb="7">
      <t>チケンヤクホカンケイヒ</t>
    </rPh>
    <rPh sb="11" eb="14">
      <t>サンシュツヒョウ</t>
    </rPh>
    <rPh sb="24" eb="25">
      <t>エン</t>
    </rPh>
    <phoneticPr fontId="5"/>
  </si>
  <si>
    <t>(a)＋(b)＋©</t>
    <phoneticPr fontId="5"/>
  </si>
  <si>
    <t xml:space="preserve"> 1治験当たり10,000円</t>
    <rPh sb="2" eb="4">
      <t>チケン</t>
    </rPh>
    <rPh sb="4" eb="5">
      <t>ア</t>
    </rPh>
    <rPh sb="13" eb="14">
      <t>エン</t>
    </rPh>
    <phoneticPr fontId="5"/>
  </si>
  <si>
    <t>第1回払い((g)×100％）＝</t>
    <rPh sb="0" eb="1">
      <t>ダイ</t>
    </rPh>
    <rPh sb="2" eb="3">
      <t>カイ</t>
    </rPh>
    <rPh sb="3" eb="4">
      <t>ハラ</t>
    </rPh>
    <phoneticPr fontId="5"/>
  </si>
  <si>
    <t>初回治験薬搬入時</t>
    <rPh sb="0" eb="2">
      <t>ショカイ</t>
    </rPh>
    <rPh sb="2" eb="8">
      <t>チケンヤクハンニュウジ</t>
    </rPh>
    <phoneticPr fontId="4"/>
  </si>
  <si>
    <t>２．経 費 内 訳（治験単位で算定する経費）</t>
    <rPh sb="2" eb="5">
      <t>ケイヒ</t>
    </rPh>
    <rPh sb="6" eb="9">
      <t>ウチワケ</t>
    </rPh>
    <rPh sb="10" eb="12">
      <t>チケン</t>
    </rPh>
    <rPh sb="12" eb="14">
      <t>タンイ</t>
    </rPh>
    <rPh sb="15" eb="17">
      <t>サンテイ</t>
    </rPh>
    <rPh sb="19" eb="21">
      <t>ケイヒ</t>
    </rPh>
    <phoneticPr fontId="5"/>
  </si>
  <si>
    <t>（治験薬保管経費）</t>
    <rPh sb="1" eb="6">
      <t>チケンヤクホカン</t>
    </rPh>
    <rPh sb="6" eb="8">
      <t>ケイヒ</t>
    </rPh>
    <phoneticPr fontId="4"/>
  </si>
  <si>
    <t>被験者対応(QOL等) ＋ EDC入力</t>
    <rPh sb="0" eb="3">
      <t>ヒケンシャ</t>
    </rPh>
    <rPh sb="3" eb="5">
      <t>タイオウ</t>
    </rPh>
    <rPh sb="9" eb="10">
      <t>ナド</t>
    </rPh>
    <rPh sb="17" eb="19">
      <t>ニュウリョク</t>
    </rPh>
    <phoneticPr fontId="4"/>
  </si>
  <si>
    <t>電話確認 ＋ カルテ記載のみ</t>
    <rPh sb="0" eb="2">
      <t>デンワ</t>
    </rPh>
    <rPh sb="2" eb="4">
      <t>カクニン</t>
    </rPh>
    <rPh sb="10" eb="12">
      <t>キサイ</t>
    </rPh>
    <phoneticPr fontId="5"/>
  </si>
  <si>
    <t>① 備品費</t>
    <rPh sb="2" eb="5">
      <t>ビヒンヒ</t>
    </rPh>
    <phoneticPr fontId="5"/>
  </si>
  <si>
    <t xml:space="preserve"> （備品費）×２０％</t>
    <rPh sb="2" eb="4">
      <t>ビヒン</t>
    </rPh>
    <rPh sb="4" eb="5">
      <t>ヒ</t>
    </rPh>
    <phoneticPr fontId="1"/>
  </si>
  <si>
    <t>① 治験薬保管経費</t>
    <rPh sb="2" eb="4">
      <t>チケン</t>
    </rPh>
    <rPh sb="4" eb="5">
      <t>ヤク</t>
    </rPh>
    <rPh sb="5" eb="7">
      <t>ホカン</t>
    </rPh>
    <rPh sb="7" eb="9">
      <t>ケイヒ</t>
    </rPh>
    <phoneticPr fontId="4"/>
  </si>
  <si>
    <t>② 賃金</t>
    <rPh sb="2" eb="4">
      <t>チンギン</t>
    </rPh>
    <phoneticPr fontId="5"/>
  </si>
  <si>
    <t xml:space="preserve"> （治験開始準備費＋審査費＋書類保管費＋CRC経費）×２０％</t>
    <rPh sb="2" eb="4">
      <t>チケン</t>
    </rPh>
    <rPh sb="4" eb="6">
      <t>カイシ</t>
    </rPh>
    <rPh sb="6" eb="8">
      <t>ジュンビ</t>
    </rPh>
    <rPh sb="8" eb="9">
      <t>ヒ</t>
    </rPh>
    <rPh sb="10" eb="12">
      <t>シンサ</t>
    </rPh>
    <rPh sb="12" eb="13">
      <t>ヒ</t>
    </rPh>
    <rPh sb="14" eb="16">
      <t>ショルイ</t>
    </rPh>
    <rPh sb="16" eb="18">
      <t>ホカン</t>
    </rPh>
    <rPh sb="18" eb="19">
      <t>ヒ</t>
    </rPh>
    <rPh sb="23" eb="25">
      <t>ケイヒ</t>
    </rPh>
    <phoneticPr fontId="5"/>
  </si>
  <si>
    <t xml:space="preserve"> （審査費＋CRC経費）×２０％</t>
    <rPh sb="2" eb="4">
      <t>シンサ</t>
    </rPh>
    <rPh sb="4" eb="5">
      <t>ヒ</t>
    </rPh>
    <rPh sb="9" eb="11">
      <t>ケイヒ</t>
    </rPh>
    <phoneticPr fontId="5"/>
  </si>
  <si>
    <t>(1)</t>
    <phoneticPr fontId="4"/>
  </si>
  <si>
    <t>ヒアリング実施</t>
    <phoneticPr fontId="4"/>
  </si>
  <si>
    <t>同意説明文書作成協議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</si>
  <si>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</si>
  <si>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</si>
  <si>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</si>
  <si>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</si>
  <si>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</si>
  <si>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初回申請後の中止</t>
    <phoneticPr fontId="4"/>
  </si>
  <si>
    <t>ヒアリング申請（日程調整済み）</t>
    <phoneticPr fontId="4"/>
  </si>
  <si>
    <t>治験実施計画書合意</t>
    <phoneticPr fontId="4"/>
  </si>
  <si>
    <t>経費関連協議</t>
    <phoneticPr fontId="4"/>
  </si>
  <si>
    <t>（初年度のみ）</t>
    <phoneticPr fontId="4"/>
  </si>
  <si>
    <t>（初年度：申請前中止）</t>
    <rPh sb="1" eb="4">
      <t>ショネンド</t>
    </rPh>
    <rPh sb="5" eb="8">
      <t>シンセイマエ</t>
    </rPh>
    <rPh sb="8" eb="10">
      <t>チュウシ</t>
    </rPh>
    <phoneticPr fontId="4"/>
  </si>
  <si>
    <t xml:space="preserve"> （治験開始準備費）×２０％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</si>
  <si>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(c）</t>
    <phoneticPr fontId="5"/>
  </si>
  <si>
    <t>(1)～(5)の加算又は（6）</t>
    <rPh sb="8" eb="10">
      <t>カサン</t>
    </rPh>
    <rPh sb="10" eb="11">
      <t>マタ</t>
    </rPh>
    <phoneticPr fontId="4"/>
  </si>
  <si>
    <t xml:space="preserve"> 1契約当たり100,000円（初年度のみ）</t>
    <rPh sb="2" eb="4">
      <t>ケイヤク</t>
    </rPh>
    <rPh sb="4" eb="5">
      <t>ア</t>
    </rPh>
    <rPh sb="14" eb="15">
      <t>エン</t>
    </rPh>
    <rPh sb="16" eb="19">
      <t>ショネンド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</si>
</sst>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&quot;西暦　 &quot;yyyy&quot;　年　&quot;m&quot;　月　&quot;d&quot;　日 &quot;"/>
    <numFmt numFmtId="178" formatCode="##,###&quot;円&quot;"/>
    <numFmt numFmtId="179" formatCode="\(General&quot;Visit&quot;\)"/>
    <numFmt numFmtId="180" formatCode="#,##0&quot;円/Visit&quot;"/>
    <numFmt numFmtId="181" formatCode="&quot;(&quot;#,##0"/>
    <numFmt numFmtId="182" formatCode="&quot;÷&quot;General&quot;(小数点以下切り捨て)）&quot;"/>
    <numFmt numFmtId="183" formatCode="General&quot;か月分&quot;"/>
    <numFmt numFmtId="184" formatCode="#,##0\ &quot;円／月&quot;"/>
    <numFmt numFmtId="185" formatCode="#,##0\ &quot;円&quot;"/>
    <numFmt numFmtId="186" formatCode="&quot; 1契約当たり&quot;\ #,##0&quot;円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0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hair">
        <color auto="1"/>
      </right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8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6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38" fontId="10" fillId="0" borderId="0" xfId="3" applyFont="1" applyBorder="1" applyAlignment="1">
      <alignment vertical="center"/>
    </xf>
    <xf numFmtId="49" fontId="10" fillId="0" borderId="0" xfId="1" applyNumberFormat="1" applyFont="1" applyAlignment="1">
      <alignment vertical="center"/>
    </xf>
    <xf numFmtId="38" fontId="16" fillId="0" borderId="0" xfId="3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 shrinkToFit="1"/>
    </xf>
    <xf numFmtId="38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40" fontId="16" fillId="0" borderId="0" xfId="3" applyNumberFormat="1" applyFont="1" applyAlignment="1">
      <alignment vertical="center" shrinkToFit="1"/>
    </xf>
    <xf numFmtId="0" fontId="3" fillId="0" borderId="0" xfId="1" applyFont="1" applyAlignment="1">
      <alignment vertical="top"/>
    </xf>
    <xf numFmtId="177" fontId="9" fillId="0" borderId="0" xfId="1" applyNumberFormat="1" applyFont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8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7" fillId="0" borderId="0" xfId="0" applyFont="1">
      <alignment vertical="center"/>
    </xf>
    <xf numFmtId="178" fontId="18" fillId="0" borderId="0" xfId="3" applyNumberFormat="1" applyFont="1" applyBorder="1" applyAlignment="1">
      <alignment horizontal="left" vertical="center" shrinkToFit="1"/>
    </xf>
    <xf numFmtId="0" fontId="14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quotePrefix="1" applyFont="1" applyAlignment="1">
      <alignment vertical="center" shrinkToFit="1"/>
    </xf>
    <xf numFmtId="0" fontId="10" fillId="0" borderId="16" xfId="1" quotePrefix="1" applyFont="1" applyBorder="1" applyAlignment="1">
      <alignment vertical="center"/>
    </xf>
    <xf numFmtId="0" fontId="10" fillId="0" borderId="0" xfId="1" quotePrefix="1" applyFont="1" applyAlignment="1">
      <alignment vertical="center"/>
    </xf>
    <xf numFmtId="38" fontId="10" fillId="0" borderId="16" xfId="3" applyFont="1" applyBorder="1" applyAlignment="1">
      <alignment vertical="center"/>
    </xf>
    <xf numFmtId="38" fontId="15" fillId="0" borderId="16" xfId="3" applyFont="1" applyBorder="1" applyAlignment="1">
      <alignment horizontal="center" vertical="center"/>
    </xf>
    <xf numFmtId="38" fontId="2" fillId="0" borderId="18" xfId="3" applyFont="1" applyBorder="1" applyAlignment="1">
      <alignment vertical="center"/>
    </xf>
    <xf numFmtId="0" fontId="2" fillId="0" borderId="0" xfId="1"/>
    <xf numFmtId="0" fontId="7" fillId="3" borderId="0" xfId="1" applyFont="1" applyFill="1" applyAlignment="1">
      <alignment vertical="center"/>
    </xf>
    <xf numFmtId="0" fontId="10" fillId="3" borderId="0" xfId="1" applyFont="1" applyFill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3" borderId="24" xfId="1" applyFont="1" applyFill="1" applyBorder="1" applyAlignment="1" applyProtection="1">
      <alignment vertical="center"/>
      <protection locked="0"/>
    </xf>
    <xf numFmtId="0" fontId="10" fillId="3" borderId="25" xfId="1" applyFont="1" applyFill="1" applyBorder="1" applyAlignment="1" applyProtection="1">
      <alignment vertical="center"/>
      <protection locked="0"/>
    </xf>
    <xf numFmtId="0" fontId="10" fillId="3" borderId="23" xfId="1" applyFont="1" applyFill="1" applyBorder="1" applyAlignment="1" applyProtection="1">
      <alignment vertical="center"/>
      <protection locked="0"/>
    </xf>
    <xf numFmtId="38" fontId="7" fillId="0" borderId="0" xfId="3" applyFont="1" applyBorder="1" applyAlignment="1">
      <alignment horizontal="center" vertical="center"/>
    </xf>
    <xf numFmtId="38" fontId="7" fillId="0" borderId="18" xfId="3" applyFont="1" applyBorder="1" applyAlignment="1">
      <alignment vertical="center"/>
    </xf>
    <xf numFmtId="0" fontId="10" fillId="0" borderId="0" xfId="1" applyFont="1" applyAlignment="1">
      <alignment horizontal="left" vertical="center" indent="1"/>
    </xf>
    <xf numFmtId="0" fontId="10" fillId="0" borderId="8" xfId="1" applyFont="1" applyBorder="1" applyAlignment="1">
      <alignment horizontal="left" vertical="center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28" xfId="3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6" xfId="1" quotePrefix="1" applyFont="1" applyBorder="1" applyAlignment="1">
      <alignment vertical="center"/>
    </xf>
    <xf numFmtId="38" fontId="15" fillId="0" borderId="0" xfId="3" applyFont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49" fontId="10" fillId="0" borderId="28" xfId="1" applyNumberFormat="1" applyFont="1" applyBorder="1" applyAlignment="1">
      <alignment vertical="center"/>
    </xf>
    <xf numFmtId="38" fontId="15" fillId="0" borderId="26" xfId="3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49" fontId="10" fillId="0" borderId="26" xfId="1" applyNumberFormat="1" applyFont="1" applyBorder="1" applyAlignment="1">
      <alignment vertical="center"/>
    </xf>
    <xf numFmtId="38" fontId="10" fillId="0" borderId="26" xfId="3" applyFont="1" applyBorder="1" applyAlignment="1">
      <alignment vertical="center"/>
    </xf>
    <xf numFmtId="0" fontId="3" fillId="0" borderId="28" xfId="1" applyFont="1" applyBorder="1" applyAlignment="1" applyProtection="1">
      <alignment vertical="center"/>
      <protection locked="0"/>
    </xf>
    <xf numFmtId="38" fontId="10" fillId="0" borderId="29" xfId="3" applyFont="1" applyBorder="1" applyAlignment="1">
      <alignment horizontal="center" vertical="center"/>
    </xf>
    <xf numFmtId="0" fontId="7" fillId="3" borderId="26" xfId="1" applyFont="1" applyFill="1" applyBorder="1" applyAlignment="1" applyProtection="1">
      <alignment vertical="center"/>
      <protection locked="0"/>
    </xf>
    <xf numFmtId="176" fontId="10" fillId="0" borderId="28" xfId="1" applyNumberFormat="1" applyFont="1" applyBorder="1" applyAlignment="1" applyProtection="1">
      <alignment vertical="center"/>
      <protection locked="0"/>
    </xf>
    <xf numFmtId="0" fontId="3" fillId="0" borderId="30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28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 indent="2"/>
    </xf>
    <xf numFmtId="0" fontId="6" fillId="0" borderId="8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49" fontId="3" fillId="0" borderId="31" xfId="1" applyNumberFormat="1" applyFont="1" applyBorder="1" applyAlignment="1">
      <alignment vertical="center"/>
    </xf>
    <xf numFmtId="49" fontId="3" fillId="0" borderId="30" xfId="1" applyNumberFormat="1" applyFont="1" applyBorder="1" applyAlignment="1">
      <alignment vertical="center"/>
    </xf>
    <xf numFmtId="38" fontId="10" fillId="0" borderId="18" xfId="3" applyFont="1" applyBorder="1" applyAlignment="1">
      <alignment vertical="center"/>
    </xf>
    <xf numFmtId="38" fontId="10" fillId="0" borderId="33" xfId="3" applyFont="1" applyBorder="1" applyAlignment="1">
      <alignment vertical="center"/>
    </xf>
    <xf numFmtId="0" fontId="3" fillId="0" borderId="30" xfId="1" applyFont="1" applyBorder="1" applyAlignment="1">
      <alignment horizontal="left" vertical="center"/>
    </xf>
    <xf numFmtId="0" fontId="10" fillId="0" borderId="28" xfId="1" applyFont="1" applyBorder="1" applyAlignment="1">
      <alignment vertical="top"/>
    </xf>
    <xf numFmtId="0" fontId="10" fillId="0" borderId="28" xfId="1" applyFont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0" fontId="10" fillId="0" borderId="10" xfId="1" applyFont="1" applyBorder="1" applyAlignment="1">
      <alignment horizontal="right" vertical="center"/>
    </xf>
    <xf numFmtId="0" fontId="3" fillId="0" borderId="21" xfId="1" applyFont="1" applyBorder="1" applyAlignment="1">
      <alignment vertical="center"/>
    </xf>
    <xf numFmtId="49" fontId="10" fillId="0" borderId="10" xfId="1" applyNumberFormat="1" applyFont="1" applyBorder="1" applyAlignment="1">
      <alignment vertical="center"/>
    </xf>
    <xf numFmtId="0" fontId="10" fillId="0" borderId="26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38" fontId="10" fillId="0" borderId="0" xfId="3" applyFont="1" applyBorder="1" applyAlignment="1">
      <alignment horizontal="left" vertical="center"/>
    </xf>
    <xf numFmtId="0" fontId="3" fillId="0" borderId="17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177" fontId="9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38" fontId="7" fillId="0" borderId="0" xfId="3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38" fontId="15" fillId="0" borderId="0" xfId="3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locked="0"/>
    </xf>
    <xf numFmtId="38" fontId="10" fillId="0" borderId="28" xfId="3" applyFont="1" applyFill="1" applyBorder="1" applyAlignment="1">
      <alignment vertical="center"/>
    </xf>
    <xf numFmtId="38" fontId="15" fillId="0" borderId="26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 shrinkToFit="1"/>
      <protection locked="0"/>
    </xf>
    <xf numFmtId="38" fontId="10" fillId="0" borderId="0" xfId="3" applyFont="1" applyBorder="1" applyAlignment="1">
      <alignment horizontal="center" vertical="center"/>
    </xf>
    <xf numFmtId="38" fontId="2" fillId="0" borderId="0" xfId="3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38" fontId="10" fillId="0" borderId="16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 indent="1"/>
    </xf>
    <xf numFmtId="176" fontId="10" fillId="0" borderId="0" xfId="1" applyNumberFormat="1" applyFont="1" applyAlignment="1" applyProtection="1">
      <alignment vertical="center"/>
      <protection locked="0"/>
    </xf>
    <xf numFmtId="0" fontId="10" fillId="3" borderId="0" xfId="1" applyFont="1" applyFill="1" applyAlignment="1" applyProtection="1">
      <alignment vertical="center"/>
      <protection locked="0"/>
    </xf>
    <xf numFmtId="38" fontId="10" fillId="0" borderId="26" xfId="1" applyNumberFormat="1" applyFont="1" applyBorder="1" applyAlignment="1">
      <alignment vertical="center"/>
    </xf>
    <xf numFmtId="0" fontId="3" fillId="3" borderId="0" xfId="1" applyFont="1" applyFill="1" applyAlignment="1">
      <alignment horizontal="left" vertical="center" indent="1"/>
    </xf>
    <xf numFmtId="0" fontId="10" fillId="0" borderId="31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45" xfId="1" applyFont="1" applyBorder="1" applyAlignment="1">
      <alignment horizontal="right" vertical="center"/>
    </xf>
    <xf numFmtId="0" fontId="10" fillId="0" borderId="44" xfId="1" applyFont="1" applyBorder="1" applyAlignment="1">
      <alignment vertical="center"/>
    </xf>
    <xf numFmtId="49" fontId="10" fillId="0" borderId="44" xfId="1" applyNumberFormat="1" applyFont="1" applyBorder="1" applyAlignment="1">
      <alignment vertical="center"/>
    </xf>
    <xf numFmtId="0" fontId="10" fillId="0" borderId="44" xfId="1" applyFont="1" applyBorder="1" applyAlignment="1">
      <alignment horizontal="center" vertical="center"/>
    </xf>
    <xf numFmtId="38" fontId="15" fillId="0" borderId="44" xfId="3" applyFont="1" applyBorder="1" applyAlignment="1">
      <alignment horizontal="center"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49" fontId="10" fillId="0" borderId="49" xfId="1" applyNumberFormat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10" fillId="0" borderId="52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50" xfId="1" applyFont="1" applyBorder="1" applyAlignment="1">
      <alignment vertical="center"/>
    </xf>
    <xf numFmtId="0" fontId="3" fillId="0" borderId="49" xfId="1" applyFont="1" applyBorder="1" applyAlignment="1" applyProtection="1">
      <alignment vertical="center"/>
      <protection locked="0"/>
    </xf>
    <xf numFmtId="38" fontId="10" fillId="0" borderId="44" xfId="3" applyFont="1" applyFill="1" applyBorder="1" applyAlignment="1">
      <alignment vertical="center"/>
    </xf>
    <xf numFmtId="38" fontId="15" fillId="0" borderId="44" xfId="3" applyFont="1" applyFill="1" applyBorder="1" applyAlignment="1">
      <alignment horizontal="center" vertical="center"/>
    </xf>
    <xf numFmtId="183" fontId="10" fillId="0" borderId="0" xfId="1" applyNumberFormat="1" applyFont="1" applyAlignment="1">
      <alignment horizontal="center" vertical="center"/>
    </xf>
    <xf numFmtId="0" fontId="10" fillId="3" borderId="49" xfId="1" applyFont="1" applyFill="1" applyBorder="1" applyAlignment="1">
      <alignment horizontal="center" vertical="center"/>
    </xf>
    <xf numFmtId="0" fontId="10" fillId="0" borderId="49" xfId="1" applyFont="1" applyBorder="1" applyAlignment="1">
      <alignment horizontal="right" vertical="center"/>
    </xf>
    <xf numFmtId="0" fontId="14" fillId="0" borderId="45" xfId="1" applyFont="1" applyBorder="1" applyAlignment="1">
      <alignment horizontal="right" vertical="center"/>
    </xf>
    <xf numFmtId="0" fontId="14" fillId="0" borderId="50" xfId="1" applyFont="1" applyBorder="1" applyAlignment="1">
      <alignment vertical="center"/>
    </xf>
    <xf numFmtId="177" fontId="9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2" applyFont="1" applyFill="1" applyAlignment="1">
      <alignment vertical="center"/>
    </xf>
    <xf numFmtId="0" fontId="2" fillId="0" borderId="18" xfId="1" applyBorder="1" applyAlignment="1">
      <alignment vertical="center"/>
    </xf>
    <xf numFmtId="0" fontId="14" fillId="0" borderId="32" xfId="1" applyFont="1" applyBorder="1" applyAlignment="1">
      <alignment horizontal="right" vertical="center"/>
    </xf>
    <xf numFmtId="49" fontId="10" fillId="0" borderId="31" xfId="1" applyNumberFormat="1" applyFont="1" applyBorder="1" applyAlignment="1">
      <alignment horizontal="center" vertical="center"/>
    </xf>
    <xf numFmtId="49" fontId="10" fillId="0" borderId="46" xfId="1" applyNumberFormat="1" applyFont="1" applyBorder="1" applyAlignment="1">
      <alignment horizontal="center" vertical="center"/>
    </xf>
    <xf numFmtId="38" fontId="3" fillId="0" borderId="0" xfId="3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18" xfId="1" applyFont="1" applyBorder="1" applyAlignment="1">
      <alignment vertical="center" shrinkToFit="1"/>
    </xf>
    <xf numFmtId="38" fontId="7" fillId="0" borderId="16" xfId="3" applyFont="1" applyBorder="1" applyAlignment="1">
      <alignment vertical="center" shrinkToFit="1"/>
    </xf>
    <xf numFmtId="38" fontId="2" fillId="0" borderId="16" xfId="3" applyFont="1" applyBorder="1" applyAlignment="1">
      <alignment vertical="center" shrinkToFit="1"/>
    </xf>
    <xf numFmtId="38" fontId="2" fillId="0" borderId="7" xfId="3" applyFont="1" applyBorder="1" applyAlignment="1">
      <alignment vertical="center" shrinkToFit="1"/>
    </xf>
    <xf numFmtId="38" fontId="10" fillId="0" borderId="0" xfId="1" applyNumberFormat="1" applyFont="1" applyAlignment="1">
      <alignment horizontal="right" vertical="center"/>
    </xf>
    <xf numFmtId="38" fontId="10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38" fontId="7" fillId="0" borderId="0" xfId="3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10" fillId="0" borderId="16" xfId="1" applyNumberFormat="1" applyFont="1" applyBorder="1" applyAlignment="1">
      <alignment horizontal="right" vertical="center"/>
    </xf>
    <xf numFmtId="49" fontId="10" fillId="0" borderId="16" xfId="1" applyNumberFormat="1" applyFont="1" applyBorder="1" applyAlignment="1">
      <alignment horizontal="left" vertical="center"/>
    </xf>
    <xf numFmtId="38" fontId="7" fillId="0" borderId="16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38" fontId="10" fillId="0" borderId="44" xfId="1" applyNumberFormat="1" applyFont="1" applyBorder="1" applyAlignment="1">
      <alignment horizontal="right" vertical="center"/>
    </xf>
    <xf numFmtId="38" fontId="7" fillId="0" borderId="44" xfId="3" applyFont="1" applyBorder="1" applyAlignment="1">
      <alignment vertical="center"/>
    </xf>
    <xf numFmtId="0" fontId="2" fillId="0" borderId="44" xfId="1" applyBorder="1" applyAlignment="1">
      <alignment vertical="center"/>
    </xf>
    <xf numFmtId="0" fontId="2" fillId="0" borderId="43" xfId="1" applyBorder="1" applyAlignment="1">
      <alignment vertical="center"/>
    </xf>
    <xf numFmtId="49" fontId="10" fillId="3" borderId="44" xfId="1" applyNumberFormat="1" applyFont="1" applyFill="1" applyBorder="1" applyAlignment="1" applyProtection="1">
      <alignment horizontal="center" vertical="center"/>
      <protection locked="0"/>
    </xf>
    <xf numFmtId="38" fontId="2" fillId="0" borderId="43" xfId="3" applyFont="1" applyBorder="1" applyAlignment="1">
      <alignment vertical="center"/>
    </xf>
    <xf numFmtId="0" fontId="10" fillId="3" borderId="0" xfId="2" applyFont="1" applyFill="1" applyBorder="1" applyAlignment="1" applyProtection="1">
      <alignment horizontal="center" vertical="center"/>
    </xf>
    <xf numFmtId="0" fontId="10" fillId="0" borderId="16" xfId="1" applyFont="1" applyBorder="1" applyAlignment="1">
      <alignment horizontal="right" vertical="center"/>
    </xf>
    <xf numFmtId="0" fontId="15" fillId="0" borderId="16" xfId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184" fontId="3" fillId="0" borderId="49" xfId="4" applyNumberFormat="1" applyFont="1" applyBorder="1" applyAlignment="1">
      <alignment horizontal="left" vertical="center"/>
    </xf>
    <xf numFmtId="177" fontId="9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10" fillId="0" borderId="16" xfId="1" applyFont="1" applyBorder="1" applyAlignment="1" applyProtection="1">
      <alignment horizontal="left" vertical="center" shrinkToFit="1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2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3" fillId="0" borderId="16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185" fontId="10" fillId="0" borderId="0" xfId="4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9" fontId="10" fillId="0" borderId="0" xfId="5" applyFont="1" applyFill="1" applyBorder="1" applyAlignment="1">
      <alignment horizontal="center" vertical="center"/>
    </xf>
    <xf numFmtId="9" fontId="10" fillId="0" borderId="44" xfId="5" applyFont="1" applyFill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0" fontId="2" fillId="0" borderId="0" xfId="1" applyAlignment="1">
      <alignment vertical="center"/>
    </xf>
    <xf numFmtId="0" fontId="2" fillId="0" borderId="18" xfId="1" applyBorder="1" applyAlignment="1">
      <alignment vertical="center"/>
    </xf>
    <xf numFmtId="186" fontId="10" fillId="0" borderId="51" xfId="4" applyNumberFormat="1" applyFont="1" applyBorder="1" applyAlignment="1">
      <alignment horizontal="center" vertical="center"/>
    </xf>
    <xf numFmtId="186" fontId="10" fillId="0" borderId="49" xfId="4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38" fontId="10" fillId="0" borderId="26" xfId="1" applyNumberFormat="1" applyFont="1" applyBorder="1" applyAlignment="1">
      <alignment horizontal="right" vertical="center"/>
    </xf>
    <xf numFmtId="38" fontId="7" fillId="0" borderId="26" xfId="3" applyFont="1" applyBorder="1" applyAlignment="1">
      <alignment vertical="center"/>
    </xf>
    <xf numFmtId="38" fontId="2" fillId="0" borderId="11" xfId="3" applyFont="1" applyBorder="1" applyAlignment="1">
      <alignment vertical="center"/>
    </xf>
    <xf numFmtId="0" fontId="3" fillId="0" borderId="20" xfId="1" applyFont="1" applyBorder="1" applyAlignment="1">
      <alignment horizontal="left" vertical="top" wrapText="1" shrinkToFit="1"/>
    </xf>
    <xf numFmtId="0" fontId="3" fillId="0" borderId="8" xfId="1" applyFont="1" applyBorder="1" applyAlignment="1">
      <alignment horizontal="left" vertical="top" wrapText="1" shrinkToFit="1"/>
    </xf>
    <xf numFmtId="0" fontId="3" fillId="0" borderId="6" xfId="1" applyFont="1" applyBorder="1" applyAlignment="1">
      <alignment horizontal="left" vertical="top" wrapText="1" shrinkToFit="1"/>
    </xf>
    <xf numFmtId="38" fontId="10" fillId="0" borderId="0" xfId="3" applyFont="1" applyFill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0" fontId="15" fillId="0" borderId="26" xfId="1" applyFont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11" xfId="1" applyBorder="1" applyAlignment="1">
      <alignment vertical="center"/>
    </xf>
    <xf numFmtId="49" fontId="10" fillId="0" borderId="0" xfId="1" applyNumberFormat="1" applyFont="1" applyAlignment="1">
      <alignment horizontal="left" vertical="center"/>
    </xf>
    <xf numFmtId="38" fontId="7" fillId="0" borderId="16" xfId="3" applyFont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7" xfId="1" applyBorder="1" applyAlignment="1">
      <alignment vertical="center"/>
    </xf>
    <xf numFmtId="38" fontId="10" fillId="0" borderId="16" xfId="1" applyNumberFormat="1" applyFont="1" applyBorder="1" applyAlignment="1">
      <alignment vertical="center"/>
    </xf>
    <xf numFmtId="0" fontId="15" fillId="0" borderId="16" xfId="1" applyFont="1" applyBorder="1" applyAlignment="1">
      <alignment vertical="center"/>
    </xf>
    <xf numFmtId="38" fontId="10" fillId="0" borderId="0" xfId="3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185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3" borderId="0" xfId="1" applyFont="1" applyFill="1" applyAlignment="1" applyProtection="1">
      <alignment vertical="center" shrinkToFit="1"/>
      <protection locked="0"/>
    </xf>
    <xf numFmtId="38" fontId="10" fillId="0" borderId="16" xfId="1" applyNumberFormat="1" applyFont="1" applyBorder="1" applyAlignment="1">
      <alignment horizontal="center" vertical="center"/>
    </xf>
    <xf numFmtId="38" fontId="10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38" fontId="10" fillId="0" borderId="26" xfId="3" applyFont="1" applyBorder="1" applyAlignment="1">
      <alignment horizontal="right" vertical="center"/>
    </xf>
    <xf numFmtId="49" fontId="10" fillId="0" borderId="26" xfId="1" applyNumberFormat="1" applyFont="1" applyBorder="1" applyAlignment="1">
      <alignment horizontal="left" vertical="center"/>
    </xf>
    <xf numFmtId="0" fontId="10" fillId="0" borderId="26" xfId="1" applyFont="1" applyBorder="1" applyAlignment="1">
      <alignment vertical="center" shrinkToFit="1"/>
    </xf>
    <xf numFmtId="0" fontId="15" fillId="0" borderId="26" xfId="1" applyFont="1" applyBorder="1" applyAlignment="1">
      <alignment vertical="center" shrinkToFit="1"/>
    </xf>
    <xf numFmtId="49" fontId="10" fillId="0" borderId="10" xfId="1" applyNumberFormat="1" applyFont="1" applyBorder="1" applyAlignment="1">
      <alignment horizontal="left" vertical="center"/>
    </xf>
    <xf numFmtId="38" fontId="7" fillId="0" borderId="26" xfId="3" applyFont="1" applyBorder="1" applyAlignment="1">
      <alignment horizontal="right" vertical="center"/>
    </xf>
    <xf numFmtId="38" fontId="7" fillId="0" borderId="11" xfId="3" applyFont="1" applyBorder="1" applyAlignment="1">
      <alignment horizontal="right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right" vertical="center" shrinkToFit="1"/>
    </xf>
    <xf numFmtId="0" fontId="10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40" fontId="18" fillId="0" borderId="0" xfId="3" applyNumberFormat="1" applyFont="1" applyAlignment="1">
      <alignment horizontal="center" vertical="center" shrinkToFit="1"/>
    </xf>
    <xf numFmtId="0" fontId="10" fillId="3" borderId="25" xfId="1" applyFont="1" applyFill="1" applyBorder="1" applyAlignment="1" applyProtection="1">
      <alignment horizontal="left" vertical="center" shrinkToFit="1"/>
      <protection locked="0"/>
    </xf>
    <xf numFmtId="0" fontId="10" fillId="3" borderId="23" xfId="1" applyFont="1" applyFill="1" applyBorder="1" applyAlignment="1" applyProtection="1">
      <alignment horizontal="left" vertical="center" shrinkToFit="1"/>
      <protection locked="0"/>
    </xf>
    <xf numFmtId="0" fontId="10" fillId="3" borderId="24" xfId="1" applyFont="1" applyFill="1" applyBorder="1" applyAlignment="1" applyProtection="1">
      <alignment horizontal="left" vertical="center" shrinkToFit="1"/>
      <protection locked="0"/>
    </xf>
    <xf numFmtId="0" fontId="10" fillId="0" borderId="12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49" fontId="10" fillId="0" borderId="32" xfId="1" applyNumberFormat="1" applyFont="1" applyBorder="1" applyAlignment="1">
      <alignment horizontal="left" vertical="center"/>
    </xf>
    <xf numFmtId="179" fontId="10" fillId="4" borderId="0" xfId="1" applyNumberFormat="1" applyFont="1" applyFill="1" applyAlignment="1">
      <alignment horizontal="left" vertical="center" shrinkToFit="1"/>
    </xf>
    <xf numFmtId="180" fontId="10" fillId="0" borderId="0" xfId="1" applyNumberFormat="1" applyFont="1" applyAlignment="1">
      <alignment horizontal="center" vertical="center"/>
    </xf>
    <xf numFmtId="181" fontId="10" fillId="0" borderId="0" xfId="1" applyNumberFormat="1" applyFont="1" applyAlignment="1">
      <alignment horizontal="center" vertical="center"/>
    </xf>
    <xf numFmtId="182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38" fontId="10" fillId="0" borderId="0" xfId="3" applyFont="1" applyFill="1" applyBorder="1" applyAlignment="1">
      <alignment horizontal="right" vertical="center"/>
    </xf>
    <xf numFmtId="176" fontId="10" fillId="3" borderId="28" xfId="1" applyNumberFormat="1" applyFont="1" applyFill="1" applyBorder="1" applyAlignment="1" applyProtection="1">
      <alignment horizontal="right" vertical="center"/>
      <protection locked="0"/>
    </xf>
    <xf numFmtId="38" fontId="10" fillId="0" borderId="26" xfId="3" applyFont="1" applyFill="1" applyBorder="1" applyAlignment="1">
      <alignment horizontal="right" vertical="center"/>
    </xf>
    <xf numFmtId="38" fontId="10" fillId="3" borderId="26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3" fillId="0" borderId="28" xfId="1" applyFont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left" vertical="center" wrapText="1" shrinkToFit="1"/>
      <protection locked="0"/>
    </xf>
  </cellXfs>
  <cellStyles count="6">
    <cellStyle name="パーセント" xfId="5" builtinId="5"/>
    <cellStyle name="桁区切り" xfId="4" builtinId="6"/>
    <cellStyle name="桁区切り 2" xfId="3" xr:uid="{2F2D95FE-DAC9-48DE-9FED-82DD9BBD8008}"/>
    <cellStyle name="標準" xfId="0" builtinId="0"/>
    <cellStyle name="標準 2" xfId="1" xr:uid="{C20CCE57-2421-4E5E-99AF-2982726D0477}"/>
    <cellStyle name="良い" xfId="2" builtinId="26"/>
  </cellStyles>
  <dxfs count="0"/>
  <tableStyles count="0" defaultTableStyle="TableStyleMedium2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8EC7-F6A8-449A-A6EF-1478B7080DA1}">
  <sheetPr>
    <tabColor rgb="FFFFFFCC"/>
  </sheetPr>
  <dimension ref="A1:Y255"/>
  <sheetViews>
    <sheetView tabSelected="1" view="pageBreakPreview" zoomScaleNormal="100" zoomScaleSheetLayoutView="100" workbookViewId="0">
      <pane ySplit="1" topLeftCell="A2" activePane="bottomLeft" state="frozen"/>
      <selection activeCell="M1" sqref="M1:Q1"/>
      <selection pane="bottomLeft" activeCell="Q14" sqref="Q14:S14"/>
    </sheetView>
  </sheetViews>
  <sheetFormatPr defaultColWidth="9" defaultRowHeight="17.100000000000001" customHeight="1"/>
  <cols>
    <col min="1" max="1" width="19" style="2" customWidth="1"/>
    <col min="2" max="2" width="4.125" style="2" customWidth="1"/>
    <col min="3" max="16" width="4" style="2" customWidth="1"/>
    <col min="17" max="19" width="4.5" style="2" customWidth="1"/>
    <col min="20" max="20" width="9" style="138"/>
    <col min="21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06" t="s">
        <v>0</v>
      </c>
      <c r="M1" s="207"/>
      <c r="N1" s="208"/>
      <c r="O1" s="209"/>
      <c r="P1" s="210"/>
      <c r="Q1" s="210"/>
      <c r="R1" s="210"/>
      <c r="S1" s="211"/>
    </row>
    <row r="2" spans="1:25" ht="15" customHeight="1">
      <c r="A2" s="17" t="s">
        <v>49</v>
      </c>
      <c r="L2" s="212" t="s">
        <v>1</v>
      </c>
      <c r="M2" s="213"/>
      <c r="N2" s="214"/>
      <c r="O2" s="218" t="s">
        <v>2</v>
      </c>
      <c r="P2" s="219"/>
      <c r="Q2" s="219"/>
      <c r="R2" s="219"/>
      <c r="S2" s="220"/>
    </row>
    <row r="3" spans="1:25" ht="15" customHeight="1">
      <c r="L3" s="215"/>
      <c r="M3" s="216"/>
      <c r="N3" s="217"/>
      <c r="O3" s="221" t="s">
        <v>3</v>
      </c>
      <c r="P3" s="222"/>
      <c r="Q3" s="222"/>
      <c r="R3" s="222"/>
      <c r="S3" s="223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03" t="s">
        <v>33</v>
      </c>
      <c r="M5" s="203"/>
      <c r="N5" s="203"/>
      <c r="O5" s="203"/>
      <c r="P5" s="203"/>
      <c r="Q5" s="203"/>
      <c r="R5" s="203"/>
      <c r="S5" s="203"/>
      <c r="T5" s="164"/>
      <c r="U5" s="18"/>
      <c r="V5" s="18"/>
      <c r="W5" s="18"/>
      <c r="X5" s="18"/>
      <c r="Y5" s="18"/>
    </row>
    <row r="7" spans="1:25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9"/>
    </row>
    <row r="10" spans="1:25" s="1" customFormat="1" ht="7.5" customHeight="1">
      <c r="T10" s="29"/>
    </row>
    <row r="11" spans="1:25" s="1" customFormat="1" ht="17.100000000000001" customHeight="1">
      <c r="A11" s="1" t="s">
        <v>7</v>
      </c>
      <c r="H11" s="196" t="s">
        <v>142</v>
      </c>
      <c r="I11" s="196"/>
      <c r="J11" s="196"/>
      <c r="K11" s="11"/>
      <c r="L11" s="11"/>
      <c r="Q11" s="197" t="s">
        <v>8</v>
      </c>
      <c r="R11" s="198"/>
      <c r="S11" s="198"/>
      <c r="T11" s="29"/>
    </row>
    <row r="12" spans="1:25" s="29" customFormat="1" ht="18" customHeight="1">
      <c r="A12" s="199" t="s">
        <v>128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1"/>
    </row>
    <row r="13" spans="1:25" s="1" customFormat="1" ht="18" customHeight="1">
      <c r="A13" s="152" t="s">
        <v>29</v>
      </c>
      <c r="B13" s="151" t="s">
        <v>248</v>
      </c>
      <c r="C13" s="150"/>
      <c r="D13" s="150"/>
      <c r="E13" s="149"/>
      <c r="F13" s="149"/>
      <c r="G13" s="149"/>
      <c r="H13" s="149"/>
      <c r="I13" s="147"/>
      <c r="J13" s="147"/>
      <c r="K13" s="147"/>
      <c r="L13" s="147"/>
      <c r="M13" s="147"/>
      <c r="N13" s="147"/>
      <c r="O13" s="147"/>
      <c r="P13" s="163"/>
      <c r="Q13" s="147"/>
      <c r="R13" s="147" t="s">
        <v>50</v>
      </c>
      <c r="S13" s="146"/>
      <c r="T13" s="29"/>
    </row>
    <row r="14" spans="1:25" s="1" customFormat="1" ht="18" customHeight="1">
      <c r="A14" s="145"/>
      <c r="B14" s="144"/>
      <c r="C14" s="140"/>
      <c r="D14" s="140"/>
      <c r="E14" s="190">
        <v>100000</v>
      </c>
      <c r="F14" s="190"/>
      <c r="G14" s="190"/>
      <c r="H14" s="158" t="s">
        <v>57</v>
      </c>
      <c r="I14" s="142" t="s">
        <v>58</v>
      </c>
      <c r="J14" s="141" t="s">
        <v>184</v>
      </c>
      <c r="K14" s="157"/>
      <c r="L14" s="140"/>
      <c r="M14" s="140"/>
      <c r="N14" s="140"/>
      <c r="O14" s="140"/>
      <c r="P14" s="162"/>
      <c r="Q14" s="191">
        <f>E14*1.1</f>
        <v>110000.00000000001</v>
      </c>
      <c r="R14" s="192"/>
      <c r="S14" s="193"/>
      <c r="T14" s="29"/>
    </row>
    <row r="15" spans="1:25" s="1" customFormat="1" ht="18" customHeight="1">
      <c r="A15" s="152" t="s">
        <v>28</v>
      </c>
      <c r="B15" s="151" t="s">
        <v>212</v>
      </c>
      <c r="C15" s="150"/>
      <c r="D15" s="202">
        <v>15000</v>
      </c>
      <c r="E15" s="202"/>
      <c r="F15" s="202"/>
      <c r="G15" s="149"/>
      <c r="H15" s="149"/>
      <c r="I15" s="161" t="s">
        <v>211</v>
      </c>
      <c r="J15" s="160">
        <v>3</v>
      </c>
      <c r="K15" s="147" t="s">
        <v>210</v>
      </c>
      <c r="L15" s="147"/>
      <c r="M15" s="147"/>
      <c r="N15" s="147"/>
      <c r="O15" s="147"/>
      <c r="P15" s="148"/>
      <c r="Q15" s="147"/>
      <c r="R15" s="147" t="s">
        <v>51</v>
      </c>
      <c r="S15" s="146"/>
      <c r="T15" s="159" cm="1">
        <f t="array" ref="T15">_xlfn.IFS($J$15="","",$J$15=4,11,$J$15=5,10,$J$15=6,9,$J$15=7,8,$J$15=8,7,$J$15=9,6,$J$15=10,5,$J$15=11,4,$J$15=12,3,$J$15=1,2,$J$15=2,1,$J$15=3,12)</f>
        <v>12</v>
      </c>
    </row>
    <row r="16" spans="1:25" s="1" customFormat="1" ht="18" customHeight="1">
      <c r="A16" s="145" t="s">
        <v>27</v>
      </c>
      <c r="B16" s="144"/>
      <c r="C16" s="140"/>
      <c r="D16" s="140"/>
      <c r="E16" s="190">
        <f>IF($J$15="","",$D$15*$T$15)</f>
        <v>180000</v>
      </c>
      <c r="F16" s="190"/>
      <c r="G16" s="190"/>
      <c r="H16" s="143" t="s">
        <v>57</v>
      </c>
      <c r="I16" s="142" t="s">
        <v>58</v>
      </c>
      <c r="J16" s="141" t="s">
        <v>184</v>
      </c>
      <c r="K16" s="140"/>
      <c r="L16" s="140"/>
      <c r="M16" s="140"/>
      <c r="N16" s="140"/>
      <c r="O16" s="140"/>
      <c r="P16" s="139"/>
      <c r="Q16" s="191">
        <f>IF($E$16="","",E16*1.1)</f>
        <v>198000.00000000003</v>
      </c>
      <c r="R16" s="191"/>
      <c r="S16" s="195"/>
      <c r="T16" s="29"/>
    </row>
    <row r="17" spans="1:20" s="1" customFormat="1" ht="18" customHeight="1">
      <c r="A17" s="152" t="s">
        <v>204</v>
      </c>
      <c r="B17" s="151" t="s">
        <v>98</v>
      </c>
      <c r="C17" s="150"/>
      <c r="D17" s="150"/>
      <c r="E17" s="156"/>
      <c r="F17" s="150"/>
      <c r="G17" s="156"/>
      <c r="H17" s="156"/>
      <c r="I17" s="150"/>
      <c r="J17" s="150"/>
      <c r="K17" s="150"/>
      <c r="L17" s="150"/>
      <c r="M17" s="150"/>
      <c r="N17" s="156"/>
      <c r="O17" s="150"/>
      <c r="P17" s="155"/>
      <c r="Q17" s="147"/>
      <c r="R17" s="147" t="s">
        <v>52</v>
      </c>
      <c r="S17" s="146"/>
      <c r="T17" s="29"/>
    </row>
    <row r="18" spans="1:20" s="1" customFormat="1" ht="18" customHeight="1">
      <c r="A18" s="145" t="s">
        <v>123</v>
      </c>
      <c r="B18" s="144"/>
      <c r="C18" s="140"/>
      <c r="D18" s="140"/>
      <c r="E18" s="190">
        <v>50000</v>
      </c>
      <c r="F18" s="190"/>
      <c r="G18" s="190"/>
      <c r="H18" s="143" t="s">
        <v>57</v>
      </c>
      <c r="I18" s="142" t="s">
        <v>58</v>
      </c>
      <c r="J18" s="141" t="s">
        <v>184</v>
      </c>
      <c r="K18" s="140"/>
      <c r="L18" s="140"/>
      <c r="M18" s="140"/>
      <c r="N18" s="140"/>
      <c r="O18" s="140"/>
      <c r="P18" s="139"/>
      <c r="Q18" s="191">
        <f>E18*1.1</f>
        <v>55000.000000000007</v>
      </c>
      <c r="R18" s="192"/>
      <c r="S18" s="193"/>
      <c r="T18" s="29"/>
    </row>
    <row r="19" spans="1:20" s="1" customFormat="1" ht="18" customHeight="1">
      <c r="A19" s="152" t="s">
        <v>179</v>
      </c>
      <c r="B19" s="151" t="s">
        <v>105</v>
      </c>
      <c r="C19" s="150"/>
      <c r="D19" s="150"/>
      <c r="E19" s="149"/>
      <c r="F19" s="149"/>
      <c r="G19" s="149"/>
      <c r="H19" s="149"/>
      <c r="I19" s="147"/>
      <c r="J19" s="147"/>
      <c r="K19" s="147"/>
      <c r="L19" s="147"/>
      <c r="M19" s="147"/>
      <c r="N19" s="147"/>
      <c r="O19" s="147"/>
      <c r="P19" s="148"/>
      <c r="Q19" s="147"/>
      <c r="R19" s="147" t="s">
        <v>42</v>
      </c>
      <c r="S19" s="146"/>
      <c r="T19" s="29"/>
    </row>
    <row r="20" spans="1:20" s="1" customFormat="1" ht="18" customHeight="1">
      <c r="A20" s="145" t="s">
        <v>124</v>
      </c>
      <c r="B20" s="144"/>
      <c r="C20" s="140"/>
      <c r="D20" s="140"/>
      <c r="E20" s="190">
        <v>3000</v>
      </c>
      <c r="F20" s="190"/>
      <c r="G20" s="190"/>
      <c r="H20" s="158" t="s">
        <v>57</v>
      </c>
      <c r="I20" s="142" t="s">
        <v>58</v>
      </c>
      <c r="J20" s="194" t="s">
        <v>209</v>
      </c>
      <c r="K20" s="194"/>
      <c r="L20" s="157" t="s">
        <v>104</v>
      </c>
      <c r="M20" s="142" t="s">
        <v>58</v>
      </c>
      <c r="N20" s="141" t="s">
        <v>184</v>
      </c>
      <c r="O20" s="140"/>
      <c r="P20" s="139"/>
      <c r="Q20" s="191">
        <f>E20*J20*1.1</f>
        <v>9900</v>
      </c>
      <c r="R20" s="191"/>
      <c r="S20" s="195"/>
      <c r="T20" s="29"/>
    </row>
    <row r="21" spans="1:20" s="1" customFormat="1" ht="18" customHeight="1">
      <c r="A21" s="152" t="s">
        <v>180</v>
      </c>
      <c r="B21" s="151" t="s">
        <v>99</v>
      </c>
      <c r="C21" s="150"/>
      <c r="D21" s="150"/>
      <c r="E21" s="156"/>
      <c r="F21" s="150"/>
      <c r="G21" s="156"/>
      <c r="H21" s="156"/>
      <c r="I21" s="150"/>
      <c r="J21" s="150"/>
      <c r="K21" s="150"/>
      <c r="L21" s="150"/>
      <c r="M21" s="150"/>
      <c r="N21" s="156"/>
      <c r="O21" s="150"/>
      <c r="P21" s="155"/>
      <c r="Q21" s="147"/>
      <c r="R21" s="147" t="s">
        <v>59</v>
      </c>
      <c r="S21" s="146"/>
      <c r="T21" s="29"/>
    </row>
    <row r="22" spans="1:20" s="1" customFormat="1" ht="18" customHeight="1">
      <c r="A22" s="145"/>
      <c r="B22" s="154"/>
      <c r="C22" s="153"/>
      <c r="D22" s="140"/>
      <c r="E22" s="190">
        <v>50000</v>
      </c>
      <c r="F22" s="190"/>
      <c r="G22" s="190"/>
      <c r="H22" s="143" t="s">
        <v>57</v>
      </c>
      <c r="I22" s="142" t="s">
        <v>58</v>
      </c>
      <c r="J22" s="141" t="s">
        <v>184</v>
      </c>
      <c r="K22" s="140"/>
      <c r="L22" s="140"/>
      <c r="M22" s="140"/>
      <c r="N22" s="140"/>
      <c r="O22" s="140"/>
      <c r="P22" s="139"/>
      <c r="Q22" s="191">
        <f>E22*1.1</f>
        <v>55000.000000000007</v>
      </c>
      <c r="R22" s="192"/>
      <c r="S22" s="193"/>
      <c r="T22" s="29"/>
    </row>
    <row r="23" spans="1:20" s="1" customFormat="1" ht="18" customHeight="1">
      <c r="A23" s="152" t="s">
        <v>181</v>
      </c>
      <c r="B23" s="151" t="s">
        <v>229</v>
      </c>
      <c r="C23" s="150"/>
      <c r="D23" s="150"/>
      <c r="E23" s="149"/>
      <c r="F23" s="149"/>
      <c r="G23" s="149"/>
      <c r="H23" s="149"/>
      <c r="I23" s="147"/>
      <c r="J23" s="147"/>
      <c r="K23" s="147"/>
      <c r="L23" s="147"/>
      <c r="M23" s="147"/>
      <c r="N23" s="147"/>
      <c r="O23" s="147"/>
      <c r="P23" s="148"/>
      <c r="Q23" s="147"/>
      <c r="R23" s="147" t="s">
        <v>60</v>
      </c>
      <c r="S23" s="146"/>
      <c r="T23" s="29"/>
    </row>
    <row r="24" spans="1:20" s="1" customFormat="1" ht="18" customHeight="1">
      <c r="A24" s="145"/>
      <c r="B24" s="144"/>
      <c r="C24" s="140"/>
      <c r="D24" s="140"/>
      <c r="E24" s="190">
        <f>IF($Q$16="","",Q14+Q16+Q18+Q20+Q22)</f>
        <v>427900.00000000006</v>
      </c>
      <c r="F24" s="190"/>
      <c r="G24" s="190"/>
      <c r="H24" s="143" t="s">
        <v>57</v>
      </c>
      <c r="I24" s="142" t="s">
        <v>58</v>
      </c>
      <c r="J24" s="141" t="s">
        <v>47</v>
      </c>
      <c r="K24" s="140"/>
      <c r="L24" s="140"/>
      <c r="M24" s="140"/>
      <c r="N24" s="140"/>
      <c r="O24" s="140"/>
      <c r="P24" s="139"/>
      <c r="Q24" s="191">
        <f>IF($E$24="","",E24*0.2)</f>
        <v>85580.000000000015</v>
      </c>
      <c r="R24" s="191"/>
      <c r="S24" s="195"/>
      <c r="T24" s="29"/>
    </row>
    <row r="25" spans="1:20" s="1" customFormat="1" ht="18" customHeight="1">
      <c r="A25" s="77" t="s">
        <v>126</v>
      </c>
      <c r="B25" s="68"/>
      <c r="P25" s="72"/>
      <c r="R25" s="8" t="s">
        <v>17</v>
      </c>
      <c r="S25" s="19"/>
      <c r="T25" s="29"/>
    </row>
    <row r="26" spans="1:20" s="1" customFormat="1" ht="18" customHeight="1">
      <c r="A26" s="6"/>
      <c r="B26" s="73"/>
      <c r="C26" s="7"/>
      <c r="D26" s="7" t="s">
        <v>208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4"/>
      <c r="Q26" s="185">
        <f>IF($Q$24="","",Q14+Q16+Q18+Q20+Q22+Q24)</f>
        <v>513480.00000000006</v>
      </c>
      <c r="R26" s="185"/>
      <c r="S26" s="186"/>
      <c r="T26" s="29"/>
    </row>
    <row r="27" spans="1:20" s="29" customFormat="1" ht="18" customHeight="1">
      <c r="A27" s="187" t="s">
        <v>127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9"/>
    </row>
    <row r="28" spans="1:20" s="1" customFormat="1" ht="18" customHeight="1">
      <c r="A28" s="77" t="s">
        <v>126</v>
      </c>
      <c r="B28" s="66" t="s">
        <v>84</v>
      </c>
      <c r="C28" s="56"/>
      <c r="D28" s="5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67"/>
      <c r="R28" s="8" t="s">
        <v>182</v>
      </c>
      <c r="S28" s="19"/>
      <c r="T28" s="29"/>
    </row>
    <row r="29" spans="1:20" s="1" customFormat="1" ht="18" customHeight="1">
      <c r="A29" s="6"/>
      <c r="B29" s="73"/>
      <c r="C29" s="7"/>
      <c r="D29" s="7" t="s">
        <v>213</v>
      </c>
      <c r="E29" s="183">
        <f>Q26</f>
        <v>513480.00000000006</v>
      </c>
      <c r="F29" s="183"/>
      <c r="G29" s="183"/>
      <c r="H29" s="34" t="s">
        <v>57</v>
      </c>
      <c r="I29" s="23" t="s">
        <v>58</v>
      </c>
      <c r="J29" s="184" t="s">
        <v>46</v>
      </c>
      <c r="K29" s="184"/>
      <c r="L29" s="184"/>
      <c r="M29" s="7"/>
      <c r="N29" s="7"/>
      <c r="O29" s="7"/>
      <c r="P29" s="74"/>
      <c r="Q29" s="185">
        <f>IF($E$29="","",ROUNDUP(E29*0.3,0))</f>
        <v>154044</v>
      </c>
      <c r="R29" s="185"/>
      <c r="S29" s="186"/>
      <c r="T29" s="29"/>
    </row>
    <row r="30" spans="1:20" s="1" customFormat="1" ht="18" customHeight="1">
      <c r="A30" s="187" t="s">
        <v>125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9"/>
      <c r="T30" s="29"/>
    </row>
    <row r="31" spans="1:20" s="1" customFormat="1" ht="18" customHeight="1">
      <c r="A31" s="21"/>
      <c r="B31" s="66" t="s">
        <v>80</v>
      </c>
      <c r="C31" s="56"/>
      <c r="D31" s="5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67"/>
      <c r="R31" s="87"/>
      <c r="S31" s="45"/>
      <c r="T31" s="29"/>
    </row>
    <row r="32" spans="1:20" s="1" customFormat="1" ht="18" customHeight="1">
      <c r="A32" s="21"/>
      <c r="B32" s="68"/>
      <c r="D32" s="1" t="s">
        <v>100</v>
      </c>
      <c r="E32" s="178">
        <f>Q26</f>
        <v>513480.00000000006</v>
      </c>
      <c r="F32" s="178"/>
      <c r="G32" s="178"/>
      <c r="H32" s="29" t="s">
        <v>57</v>
      </c>
      <c r="I32" s="29" t="s">
        <v>44</v>
      </c>
      <c r="J32" s="29" t="s">
        <v>214</v>
      </c>
      <c r="K32" s="179">
        <f>Q29</f>
        <v>154044</v>
      </c>
      <c r="L32" s="180"/>
      <c r="M32" s="180"/>
      <c r="N32" s="1" t="s">
        <v>11</v>
      </c>
      <c r="P32" s="72"/>
      <c r="Q32" s="181">
        <f>IF($Q$26="","",E32+K32)</f>
        <v>667524</v>
      </c>
      <c r="R32" s="181"/>
      <c r="S32" s="182"/>
      <c r="T32" s="29"/>
    </row>
    <row r="33" spans="1:20" s="1" customFormat="1" ht="15" customHeight="1">
      <c r="A33" s="21"/>
      <c r="B33" s="68"/>
      <c r="P33" s="72"/>
      <c r="Q33" s="172" t="s">
        <v>9</v>
      </c>
      <c r="R33" s="173"/>
      <c r="S33" s="174"/>
      <c r="T33" s="29"/>
    </row>
    <row r="34" spans="1:20" s="1" customFormat="1" ht="18" customHeight="1">
      <c r="A34" s="6"/>
      <c r="B34" s="7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4"/>
      <c r="Q34" s="175">
        <f>IF($Q$32="","",ROUNDDOWN(Q32/110*10,0))</f>
        <v>60684</v>
      </c>
      <c r="R34" s="176"/>
      <c r="S34" s="177"/>
      <c r="T34" s="29"/>
    </row>
    <row r="35" spans="1:20" ht="18" customHeight="1"/>
    <row r="36" spans="1:20" ht="18" customHeight="1"/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</sheetData>
  <mergeCells count="36">
    <mergeCell ref="L5:S5"/>
    <mergeCell ref="A7:S7"/>
    <mergeCell ref="B9:S9"/>
    <mergeCell ref="L1:N1"/>
    <mergeCell ref="O1:S1"/>
    <mergeCell ref="L2:N3"/>
    <mergeCell ref="O2:S2"/>
    <mergeCell ref="O3:S3"/>
    <mergeCell ref="H11:J11"/>
    <mergeCell ref="Q11:S11"/>
    <mergeCell ref="A12:S12"/>
    <mergeCell ref="E16:G16"/>
    <mergeCell ref="Q16:S16"/>
    <mergeCell ref="E14:G14"/>
    <mergeCell ref="Q14:S14"/>
    <mergeCell ref="D15:F15"/>
    <mergeCell ref="E29:G29"/>
    <mergeCell ref="J29:L29"/>
    <mergeCell ref="Q29:S29"/>
    <mergeCell ref="A30:S30"/>
    <mergeCell ref="E18:G18"/>
    <mergeCell ref="Q18:S18"/>
    <mergeCell ref="E20:G20"/>
    <mergeCell ref="J20:K20"/>
    <mergeCell ref="Q20:S20"/>
    <mergeCell ref="E22:G22"/>
    <mergeCell ref="Q22:S22"/>
    <mergeCell ref="E24:G24"/>
    <mergeCell ref="Q24:S24"/>
    <mergeCell ref="Q26:S26"/>
    <mergeCell ref="A27:S27"/>
    <mergeCell ref="Q33:S33"/>
    <mergeCell ref="Q34:S34"/>
    <mergeCell ref="E32:G32"/>
    <mergeCell ref="K32:M32"/>
    <mergeCell ref="Q32:S32"/>
  </mergeCells>
  <phoneticPr fontId="4"/>
  <dataValidations count="3">
    <dataValidation type="list" allowBlank="1" showInputMessage="1" showErrorMessage="1" sqref="J15" xr:uid="{BA335F06-9FE7-4E17-AF87-5231EC24B719}">
      <formula1>"4,5,6,7,8,9,10,11,12,1,2,3"</formula1>
    </dataValidation>
    <dataValidation type="list" showInputMessage="1" showErrorMessage="1" sqref="O3" xr:uid="{BD53B4BA-1056-45E0-9F6B-78C826C27E3A}">
      <formula1>"　□製造販売後臨床試験,　■製造販売後臨床試験"</formula1>
    </dataValidation>
    <dataValidation type="list" showInputMessage="1" showErrorMessage="1" sqref="O2" xr:uid="{77C78A30-8DBE-4D81-B4C9-166D425CB3E9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79F4-7BD8-4E39-AC61-C7F7881A64CA}">
  <sheetPr>
    <tabColor rgb="FFFFFFCC"/>
  </sheetPr>
  <dimension ref="A1:Y259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2" customWidth="1"/>
    <col min="2" max="2" width="4.125" style="2" customWidth="1"/>
    <col min="3" max="16" width="4" style="2" customWidth="1"/>
    <col min="17" max="19" width="4.5" style="2" customWidth="1"/>
    <col min="20" max="20" width="9" style="138"/>
    <col min="21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06" t="s">
        <v>0</v>
      </c>
      <c r="M1" s="207"/>
      <c r="N1" s="208"/>
      <c r="O1" s="209"/>
      <c r="P1" s="210"/>
      <c r="Q1" s="210"/>
      <c r="R1" s="210"/>
      <c r="S1" s="211"/>
    </row>
    <row r="2" spans="1:25" ht="15" customHeight="1">
      <c r="A2" s="17" t="s">
        <v>244</v>
      </c>
      <c r="L2" s="212" t="s">
        <v>1</v>
      </c>
      <c r="M2" s="213"/>
      <c r="N2" s="214"/>
      <c r="O2" s="218" t="s">
        <v>2</v>
      </c>
      <c r="P2" s="219"/>
      <c r="Q2" s="219"/>
      <c r="R2" s="219"/>
      <c r="S2" s="220"/>
    </row>
    <row r="3" spans="1:25" ht="15" customHeight="1">
      <c r="L3" s="215"/>
      <c r="M3" s="216"/>
      <c r="N3" s="217"/>
      <c r="O3" s="221" t="s">
        <v>3</v>
      </c>
      <c r="P3" s="222"/>
      <c r="Q3" s="222"/>
      <c r="R3" s="222"/>
      <c r="S3" s="223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03" t="s">
        <v>33</v>
      </c>
      <c r="M5" s="203"/>
      <c r="N5" s="203"/>
      <c r="O5" s="203"/>
      <c r="P5" s="203"/>
      <c r="Q5" s="203"/>
      <c r="R5" s="203"/>
      <c r="S5" s="203"/>
      <c r="T5" s="164"/>
      <c r="U5" s="18"/>
      <c r="V5" s="18"/>
      <c r="W5" s="18"/>
      <c r="X5" s="18"/>
      <c r="Y5" s="18"/>
    </row>
    <row r="7" spans="1:25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9"/>
    </row>
    <row r="10" spans="1:25" s="1" customFormat="1" ht="7.5" customHeight="1">
      <c r="T10" s="29"/>
    </row>
    <row r="11" spans="1:25" s="1" customFormat="1" ht="17.100000000000001" customHeight="1">
      <c r="A11" s="1" t="s">
        <v>7</v>
      </c>
      <c r="H11" s="196" t="s">
        <v>142</v>
      </c>
      <c r="I11" s="196"/>
      <c r="J11" s="196"/>
      <c r="K11" s="11"/>
      <c r="L11" s="11"/>
      <c r="Q11" s="197" t="s">
        <v>8</v>
      </c>
      <c r="R11" s="198"/>
      <c r="S11" s="198"/>
      <c r="T11" s="29"/>
    </row>
    <row r="12" spans="1:25" s="29" customFormat="1" ht="18" customHeight="1">
      <c r="A12" s="199" t="s">
        <v>128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1"/>
    </row>
    <row r="13" spans="1:25" s="1" customFormat="1" ht="18" customHeight="1">
      <c r="A13" s="152" t="s">
        <v>29</v>
      </c>
      <c r="B13" s="232">
        <v>100000</v>
      </c>
      <c r="C13" s="233"/>
      <c r="D13" s="233"/>
      <c r="E13" s="233"/>
      <c r="F13" s="233"/>
      <c r="G13" s="149" t="s">
        <v>243</v>
      </c>
      <c r="H13" s="147"/>
      <c r="I13" s="147"/>
      <c r="J13" s="147"/>
      <c r="K13" s="147"/>
      <c r="L13" s="147"/>
      <c r="M13" s="147"/>
      <c r="N13" s="147"/>
      <c r="O13" s="147"/>
      <c r="P13" s="163"/>
      <c r="Q13" s="147"/>
      <c r="R13" s="147" t="s">
        <v>50</v>
      </c>
      <c r="S13" s="146"/>
      <c r="T13" s="29"/>
    </row>
    <row r="14" spans="1:25" s="1" customFormat="1" ht="18" customHeight="1">
      <c r="A14" s="21"/>
      <c r="B14" s="234" t="s">
        <v>247</v>
      </c>
      <c r="C14" s="235"/>
      <c r="D14" s="235"/>
      <c r="E14" s="235"/>
      <c r="F14" s="235"/>
      <c r="G14" s="235"/>
      <c r="H14" s="178">
        <v>100000</v>
      </c>
      <c r="I14" s="178"/>
      <c r="J14" s="102" t="s">
        <v>57</v>
      </c>
      <c r="K14" s="29" t="s">
        <v>58</v>
      </c>
      <c r="L14" s="9" t="s">
        <v>184</v>
      </c>
      <c r="P14" s="169"/>
      <c r="Q14" s="229">
        <f>H14*1.1</f>
        <v>110000.00000000001</v>
      </c>
      <c r="R14" s="230"/>
      <c r="S14" s="231"/>
    </row>
    <row r="15" spans="1:25" s="1" customFormat="1" ht="18" customHeight="1">
      <c r="A15" s="21"/>
      <c r="B15" s="170" t="s">
        <v>231</v>
      </c>
      <c r="C15" s="225" t="s">
        <v>240</v>
      </c>
      <c r="D15" s="225"/>
      <c r="E15" s="225"/>
      <c r="F15" s="225"/>
      <c r="G15" s="225"/>
      <c r="H15" s="225"/>
      <c r="I15" s="225"/>
      <c r="J15" s="226">
        <v>0.1</v>
      </c>
      <c r="K15" s="226"/>
      <c r="L15" s="224">
        <f t="shared" ref="L15:L20" si="0">$B$13*$J15</f>
        <v>10000</v>
      </c>
      <c r="M15" s="224"/>
      <c r="N15" s="224"/>
      <c r="P15" s="169"/>
      <c r="Q15" s="87"/>
      <c r="R15" s="3"/>
      <c r="S15" s="168"/>
      <c r="T15" s="29"/>
    </row>
    <row r="16" spans="1:25" s="1" customFormat="1" ht="18" customHeight="1">
      <c r="A16" s="21"/>
      <c r="B16" s="170" t="s">
        <v>234</v>
      </c>
      <c r="C16" s="225" t="s">
        <v>241</v>
      </c>
      <c r="D16" s="225"/>
      <c r="E16" s="225"/>
      <c r="F16" s="225"/>
      <c r="G16" s="225"/>
      <c r="H16" s="225"/>
      <c r="I16" s="225"/>
      <c r="J16" s="226">
        <v>0.1</v>
      </c>
      <c r="K16" s="226"/>
      <c r="L16" s="224">
        <f t="shared" si="0"/>
        <v>10000</v>
      </c>
      <c r="M16" s="224"/>
      <c r="N16" s="224"/>
      <c r="P16" s="169"/>
      <c r="Q16" s="87"/>
      <c r="R16" s="3"/>
      <c r="S16" s="168"/>
      <c r="T16" s="29"/>
    </row>
    <row r="17" spans="1:20" s="1" customFormat="1" ht="18" customHeight="1">
      <c r="A17" s="21"/>
      <c r="B17" s="170" t="s">
        <v>235</v>
      </c>
      <c r="C17" s="225" t="s">
        <v>232</v>
      </c>
      <c r="D17" s="225"/>
      <c r="E17" s="225"/>
      <c r="F17" s="225"/>
      <c r="G17" s="225"/>
      <c r="H17" s="225"/>
      <c r="I17" s="225"/>
      <c r="J17" s="226">
        <v>0.2</v>
      </c>
      <c r="K17" s="226"/>
      <c r="L17" s="224">
        <f t="shared" si="0"/>
        <v>20000</v>
      </c>
      <c r="M17" s="224"/>
      <c r="N17" s="224"/>
      <c r="P17" s="169"/>
      <c r="Q17" s="87"/>
      <c r="R17" s="3"/>
      <c r="S17" s="168"/>
      <c r="T17" s="29"/>
    </row>
    <row r="18" spans="1:20" s="1" customFormat="1" ht="18" customHeight="1">
      <c r="A18" s="21"/>
      <c r="B18" s="170" t="s">
        <v>236</v>
      </c>
      <c r="C18" s="225" t="s">
        <v>242</v>
      </c>
      <c r="D18" s="225"/>
      <c r="E18" s="225"/>
      <c r="F18" s="225"/>
      <c r="G18" s="225"/>
      <c r="H18" s="225"/>
      <c r="I18" s="225"/>
      <c r="J18" s="226">
        <v>0.3</v>
      </c>
      <c r="K18" s="226"/>
      <c r="L18" s="224">
        <f t="shared" si="0"/>
        <v>30000</v>
      </c>
      <c r="M18" s="224"/>
      <c r="N18" s="224"/>
      <c r="P18" s="169"/>
      <c r="Q18" s="87"/>
      <c r="R18" s="3"/>
      <c r="S18" s="168"/>
      <c r="T18" s="29"/>
    </row>
    <row r="19" spans="1:20" s="1" customFormat="1" ht="18" customHeight="1">
      <c r="A19" s="21"/>
      <c r="B19" s="170" t="s">
        <v>237</v>
      </c>
      <c r="C19" s="225" t="s">
        <v>233</v>
      </c>
      <c r="D19" s="225"/>
      <c r="E19" s="225"/>
      <c r="F19" s="225"/>
      <c r="G19" s="225"/>
      <c r="H19" s="225"/>
      <c r="I19" s="225"/>
      <c r="J19" s="226">
        <v>0.3</v>
      </c>
      <c r="K19" s="226"/>
      <c r="L19" s="224">
        <f t="shared" si="0"/>
        <v>30000</v>
      </c>
      <c r="M19" s="224"/>
      <c r="N19" s="224"/>
      <c r="P19" s="169"/>
      <c r="Q19" s="87"/>
      <c r="R19" s="3"/>
      <c r="S19" s="168"/>
      <c r="T19" s="29"/>
    </row>
    <row r="20" spans="1:20" s="1" customFormat="1" ht="18" customHeight="1">
      <c r="A20" s="21"/>
      <c r="B20" s="171" t="s">
        <v>238</v>
      </c>
      <c r="C20" s="228" t="s">
        <v>239</v>
      </c>
      <c r="D20" s="228"/>
      <c r="E20" s="228"/>
      <c r="F20" s="228"/>
      <c r="G20" s="228"/>
      <c r="H20" s="228"/>
      <c r="I20" s="228"/>
      <c r="J20" s="227">
        <v>1</v>
      </c>
      <c r="K20" s="227"/>
      <c r="L20" s="224">
        <f t="shared" si="0"/>
        <v>100000</v>
      </c>
      <c r="M20" s="224"/>
      <c r="N20" s="224"/>
      <c r="P20" s="169"/>
      <c r="Q20" s="87"/>
      <c r="R20" s="3"/>
      <c r="S20" s="168"/>
      <c r="T20" s="29"/>
    </row>
    <row r="21" spans="1:20" s="1" customFormat="1" ht="18" customHeight="1">
      <c r="A21" s="152" t="s">
        <v>150</v>
      </c>
      <c r="B21" s="151" t="s">
        <v>245</v>
      </c>
      <c r="C21" s="150"/>
      <c r="D21" s="150"/>
      <c r="E21" s="149"/>
      <c r="F21" s="149"/>
      <c r="G21" s="149"/>
      <c r="H21" s="149"/>
      <c r="I21" s="147"/>
      <c r="J21" s="147"/>
      <c r="K21" s="147"/>
      <c r="L21" s="147"/>
      <c r="M21" s="147"/>
      <c r="N21" s="147"/>
      <c r="O21" s="147"/>
      <c r="P21" s="148"/>
      <c r="Q21" s="147"/>
      <c r="R21" s="147" t="s">
        <v>51</v>
      </c>
      <c r="S21" s="146"/>
      <c r="T21" s="29"/>
    </row>
    <row r="22" spans="1:20" s="1" customFormat="1" ht="18" customHeight="1">
      <c r="A22" s="145"/>
      <c r="B22" s="144"/>
      <c r="C22" s="140"/>
      <c r="D22" s="140"/>
      <c r="E22" s="190">
        <f>IF($Q$14="","",Q14)</f>
        <v>110000.00000000001</v>
      </c>
      <c r="F22" s="190"/>
      <c r="G22" s="190"/>
      <c r="H22" s="143" t="s">
        <v>57</v>
      </c>
      <c r="I22" s="142" t="s">
        <v>58</v>
      </c>
      <c r="J22" s="141" t="s">
        <v>47</v>
      </c>
      <c r="K22" s="140"/>
      <c r="L22" s="140"/>
      <c r="M22" s="140"/>
      <c r="N22" s="140"/>
      <c r="O22" s="140"/>
      <c r="P22" s="139"/>
      <c r="Q22" s="191">
        <f>IF($E$22="","",E22*0.2)</f>
        <v>22000.000000000004</v>
      </c>
      <c r="R22" s="191"/>
      <c r="S22" s="195"/>
      <c r="T22" s="29"/>
    </row>
    <row r="23" spans="1:20" s="1" customFormat="1" ht="18" customHeight="1">
      <c r="A23" s="77" t="s">
        <v>126</v>
      </c>
      <c r="B23" s="68"/>
      <c r="P23" s="72"/>
      <c r="R23" s="8" t="s">
        <v>14</v>
      </c>
      <c r="S23" s="19"/>
      <c r="T23" s="29"/>
    </row>
    <row r="24" spans="1:20" s="1" customFormat="1" ht="18" customHeight="1">
      <c r="A24" s="6"/>
      <c r="B24" s="73"/>
      <c r="C24" s="7"/>
      <c r="D24" s="7" t="s">
        <v>70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4"/>
      <c r="Q24" s="185">
        <f>IF($Q$22="","",Q14+Q22)</f>
        <v>132000.00000000003</v>
      </c>
      <c r="R24" s="185"/>
      <c r="S24" s="186"/>
      <c r="T24" s="29"/>
    </row>
    <row r="25" spans="1:20" s="29" customFormat="1" ht="18" customHeight="1">
      <c r="A25" s="187" t="s">
        <v>127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9"/>
    </row>
    <row r="26" spans="1:20" s="1" customFormat="1" ht="18" customHeight="1">
      <c r="A26" s="77" t="s">
        <v>126</v>
      </c>
      <c r="B26" s="66" t="s">
        <v>84</v>
      </c>
      <c r="C26" s="56"/>
      <c r="D26" s="5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67"/>
      <c r="R26" s="8" t="s">
        <v>15</v>
      </c>
      <c r="S26" s="19"/>
      <c r="T26" s="29"/>
    </row>
    <row r="27" spans="1:20" s="1" customFormat="1" ht="18" customHeight="1">
      <c r="A27" s="6"/>
      <c r="B27" s="73"/>
      <c r="C27" s="7"/>
      <c r="D27" s="7" t="s">
        <v>246</v>
      </c>
      <c r="E27" s="183">
        <f>Q24</f>
        <v>132000.00000000003</v>
      </c>
      <c r="F27" s="183"/>
      <c r="G27" s="183"/>
      <c r="H27" s="34" t="s">
        <v>57</v>
      </c>
      <c r="I27" s="23" t="s">
        <v>58</v>
      </c>
      <c r="J27" s="184" t="s">
        <v>46</v>
      </c>
      <c r="K27" s="184"/>
      <c r="L27" s="184"/>
      <c r="M27" s="7"/>
      <c r="N27" s="7"/>
      <c r="O27" s="7"/>
      <c r="P27" s="74"/>
      <c r="Q27" s="185">
        <f>IF($E$27="","",ROUNDUP(E27*0.3,0))</f>
        <v>39600</v>
      </c>
      <c r="R27" s="185"/>
      <c r="S27" s="186"/>
      <c r="T27" s="29"/>
    </row>
    <row r="28" spans="1:20" s="1" customFormat="1" ht="18" customHeight="1">
      <c r="A28" s="187" t="s">
        <v>125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9"/>
      <c r="T28" s="29"/>
    </row>
    <row r="29" spans="1:20" s="1" customFormat="1" ht="18" customHeight="1">
      <c r="A29" s="21"/>
      <c r="B29" s="66" t="s">
        <v>80</v>
      </c>
      <c r="C29" s="56"/>
      <c r="D29" s="5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67"/>
      <c r="R29" s="87"/>
      <c r="S29" s="45"/>
      <c r="T29" s="29"/>
    </row>
    <row r="30" spans="1:20" s="1" customFormat="1" ht="18" customHeight="1">
      <c r="A30" s="21"/>
      <c r="B30" s="68"/>
      <c r="D30" s="1" t="s">
        <v>52</v>
      </c>
      <c r="E30" s="178">
        <f>Q24</f>
        <v>132000.00000000003</v>
      </c>
      <c r="F30" s="178"/>
      <c r="G30" s="178"/>
      <c r="H30" s="29" t="s">
        <v>57</v>
      </c>
      <c r="I30" s="29" t="s">
        <v>44</v>
      </c>
      <c r="J30" s="29" t="s">
        <v>42</v>
      </c>
      <c r="K30" s="179">
        <f>Q27</f>
        <v>39600</v>
      </c>
      <c r="L30" s="180"/>
      <c r="M30" s="180"/>
      <c r="N30" s="1" t="s">
        <v>11</v>
      </c>
      <c r="P30" s="72"/>
      <c r="Q30" s="181">
        <f>IF($Q$24="","",E30+K30)</f>
        <v>171600.00000000003</v>
      </c>
      <c r="R30" s="181"/>
      <c r="S30" s="182"/>
      <c r="T30" s="29"/>
    </row>
    <row r="31" spans="1:20" s="1" customFormat="1" ht="15" customHeight="1">
      <c r="A31" s="21"/>
      <c r="B31" s="68"/>
      <c r="P31" s="72"/>
      <c r="Q31" s="172" t="s">
        <v>9</v>
      </c>
      <c r="R31" s="173"/>
      <c r="S31" s="174"/>
      <c r="T31" s="29"/>
    </row>
    <row r="32" spans="1:20" s="1" customFormat="1" ht="18" customHeight="1">
      <c r="A32" s="6"/>
      <c r="B32" s="7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4"/>
      <c r="Q32" s="175">
        <f>IF($Q$30="","",ROUNDDOWN(Q30/110*10,0))</f>
        <v>15600</v>
      </c>
      <c r="R32" s="176"/>
      <c r="S32" s="177"/>
      <c r="T32" s="29"/>
    </row>
    <row r="33" spans="1:20" ht="18" customHeight="1"/>
    <row r="34" spans="1:20" s="1" customFormat="1" ht="18" customHeight="1">
      <c r="A34" s="46"/>
      <c r="B34" s="40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29"/>
    </row>
    <row r="35" spans="1:20" s="1" customFormat="1" ht="18" customHeight="1">
      <c r="A35" s="46"/>
      <c r="B35" s="40"/>
      <c r="E35" s="133"/>
      <c r="F35" s="133"/>
      <c r="G35" s="133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29"/>
    </row>
    <row r="36" spans="1:20" s="1" customFormat="1" ht="18" customHeight="1">
      <c r="A36" s="46"/>
      <c r="B36" s="40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2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mergeCells count="46"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B13:F13"/>
    <mergeCell ref="H14:I14"/>
    <mergeCell ref="B14:G14"/>
    <mergeCell ref="Q31:S31"/>
    <mergeCell ref="Q32:S32"/>
    <mergeCell ref="C20:I20"/>
    <mergeCell ref="C19:I19"/>
    <mergeCell ref="C18:I18"/>
    <mergeCell ref="E27:G27"/>
    <mergeCell ref="J27:L27"/>
    <mergeCell ref="Q27:S27"/>
    <mergeCell ref="A28:S28"/>
    <mergeCell ref="E30:G30"/>
    <mergeCell ref="K30:M30"/>
    <mergeCell ref="Q30:S30"/>
    <mergeCell ref="E22:G22"/>
    <mergeCell ref="Q22:S22"/>
    <mergeCell ref="Q24:S24"/>
    <mergeCell ref="A25:S25"/>
    <mergeCell ref="L18:N18"/>
    <mergeCell ref="L19:N19"/>
    <mergeCell ref="L20:N20"/>
    <mergeCell ref="C16:I16"/>
    <mergeCell ref="J20:K20"/>
    <mergeCell ref="J19:K19"/>
    <mergeCell ref="J18:K18"/>
    <mergeCell ref="J17:K17"/>
    <mergeCell ref="J16:K16"/>
    <mergeCell ref="C17:I17"/>
    <mergeCell ref="L15:N15"/>
    <mergeCell ref="L16:N16"/>
    <mergeCell ref="C15:I15"/>
    <mergeCell ref="J15:K15"/>
    <mergeCell ref="L17:N17"/>
  </mergeCells>
  <phoneticPr fontId="4"/>
  <dataValidations count="3">
    <dataValidation type="list" showInputMessage="1" showErrorMessage="1" sqref="O2" xr:uid="{EDFFB572-D208-477C-AEE5-7DC49810D28A}">
      <formula1>"　□治験,　■治験"</formula1>
    </dataValidation>
    <dataValidation type="list" showInputMessage="1" showErrorMessage="1" sqref="O3" xr:uid="{5FA7848B-AE33-4D2C-AC54-B5F32CAC4ACC}">
      <formula1>"　□製造販売後臨床試験,　■製造販売後臨床試験"</formula1>
    </dataValidation>
    <dataValidation type="list" allowBlank="1" showInputMessage="1" showErrorMessage="1" sqref="H14" xr:uid="{F1F74AF4-E016-4980-A4AD-D15830DF6B21}">
      <formula1>"10000,20000,30000,40000,50000,60000,70000,80000,90000,100000"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6B14-1A46-456F-8AC7-9AE270C7EB6E}">
  <sheetPr>
    <tabColor rgb="FFFFFFCC"/>
  </sheetPr>
  <dimension ref="A1:Y255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RowHeight="17.100000000000001" customHeight="1"/>
  <cols>
    <col min="1" max="1" width="19" style="2" customWidth="1"/>
    <col min="2" max="16" width="4" style="2" customWidth="1"/>
    <col min="17" max="19" width="4.5" style="2" customWidth="1"/>
    <col min="20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06" t="s">
        <v>0</v>
      </c>
      <c r="M1" s="207"/>
      <c r="N1" s="208"/>
      <c r="O1" s="209"/>
      <c r="P1" s="210"/>
      <c r="Q1" s="210"/>
      <c r="R1" s="210"/>
      <c r="S1" s="211"/>
    </row>
    <row r="2" spans="1:25" ht="15" customHeight="1">
      <c r="A2" s="17" t="s">
        <v>183</v>
      </c>
      <c r="L2" s="212" t="s">
        <v>1</v>
      </c>
      <c r="M2" s="213"/>
      <c r="N2" s="214"/>
      <c r="O2" s="218" t="s">
        <v>2</v>
      </c>
      <c r="P2" s="219"/>
      <c r="Q2" s="219"/>
      <c r="R2" s="219"/>
      <c r="S2" s="220"/>
    </row>
    <row r="3" spans="1:25" ht="15" customHeight="1">
      <c r="L3" s="215"/>
      <c r="M3" s="216"/>
      <c r="N3" s="217"/>
      <c r="O3" s="221" t="s">
        <v>3</v>
      </c>
      <c r="P3" s="222"/>
      <c r="Q3" s="222"/>
      <c r="R3" s="222"/>
      <c r="S3" s="223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03" t="s">
        <v>33</v>
      </c>
      <c r="M5" s="203"/>
      <c r="N5" s="203"/>
      <c r="O5" s="203"/>
      <c r="P5" s="203"/>
      <c r="Q5" s="203"/>
      <c r="R5" s="203"/>
      <c r="S5" s="203"/>
      <c r="T5" s="18"/>
      <c r="U5" s="18"/>
      <c r="V5" s="18"/>
      <c r="W5" s="18"/>
      <c r="X5" s="18"/>
      <c r="Y5" s="18"/>
    </row>
    <row r="7" spans="1:25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</row>
    <row r="10" spans="1:25" s="1" customFormat="1" ht="7.5" customHeight="1"/>
    <row r="11" spans="1:25" s="1" customFormat="1" ht="17.100000000000001" customHeight="1">
      <c r="A11" s="1" t="s">
        <v>7</v>
      </c>
      <c r="H11" s="196" t="s">
        <v>152</v>
      </c>
      <c r="I11" s="196"/>
      <c r="J11" s="196"/>
      <c r="K11" s="11"/>
      <c r="L11" s="11"/>
      <c r="Q11" s="197" t="s">
        <v>8</v>
      </c>
      <c r="R11" s="198"/>
      <c r="S11" s="198"/>
    </row>
    <row r="12" spans="1:25" s="29" customFormat="1" ht="18" customHeight="1">
      <c r="A12" s="187" t="s">
        <v>128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188"/>
      <c r="R12" s="188"/>
      <c r="S12" s="189"/>
    </row>
    <row r="13" spans="1:25" s="1" customFormat="1" ht="18" customHeight="1">
      <c r="A13" s="50" t="s">
        <v>149</v>
      </c>
      <c r="B13" s="66" t="s">
        <v>207</v>
      </c>
      <c r="C13" s="56"/>
      <c r="D13" s="56"/>
      <c r="E13" s="57"/>
      <c r="F13" s="57"/>
      <c r="G13" s="57"/>
      <c r="H13" s="57"/>
      <c r="I13" s="48"/>
      <c r="J13" s="48"/>
      <c r="K13" s="48"/>
      <c r="L13" s="48"/>
      <c r="M13" s="48"/>
      <c r="N13" s="48"/>
      <c r="O13" s="48"/>
      <c r="P13" s="67"/>
      <c r="Q13" s="48"/>
      <c r="R13" s="48" t="s">
        <v>50</v>
      </c>
      <c r="S13" s="49"/>
    </row>
    <row r="14" spans="1:25" s="1" customFormat="1" ht="18" customHeight="1">
      <c r="A14" s="52" t="s">
        <v>27</v>
      </c>
      <c r="B14" s="69"/>
      <c r="C14" s="53"/>
      <c r="D14" s="53"/>
      <c r="E14" s="236">
        <v>120000</v>
      </c>
      <c r="F14" s="236"/>
      <c r="G14" s="236"/>
      <c r="H14" s="58" t="s">
        <v>57</v>
      </c>
      <c r="I14" s="59" t="s">
        <v>58</v>
      </c>
      <c r="J14" s="60" t="s">
        <v>184</v>
      </c>
      <c r="K14" s="53"/>
      <c r="L14" s="53"/>
      <c r="M14" s="53"/>
      <c r="N14" s="53"/>
      <c r="O14" s="53"/>
      <c r="P14" s="88"/>
      <c r="Q14" s="237">
        <f>E14*1.1</f>
        <v>132000</v>
      </c>
      <c r="R14" s="237"/>
      <c r="S14" s="238"/>
    </row>
    <row r="15" spans="1:25" s="1" customFormat="1" ht="18" customHeight="1">
      <c r="A15" s="21" t="s">
        <v>206</v>
      </c>
      <c r="B15" s="66" t="s">
        <v>99</v>
      </c>
      <c r="C15" s="56"/>
      <c r="D15" s="56"/>
      <c r="E15" s="62"/>
      <c r="F15" s="56"/>
      <c r="G15" s="62"/>
      <c r="H15" s="62"/>
      <c r="I15" s="56"/>
      <c r="J15" s="56"/>
      <c r="K15" s="56"/>
      <c r="L15" s="56"/>
      <c r="M15" s="56"/>
      <c r="N15" s="62"/>
      <c r="O15" s="56"/>
      <c r="P15" s="89"/>
      <c r="R15" s="1" t="s">
        <v>51</v>
      </c>
      <c r="S15" s="19"/>
    </row>
    <row r="16" spans="1:25" s="1" customFormat="1" ht="18" customHeight="1">
      <c r="A16" s="21"/>
      <c r="B16" s="94"/>
      <c r="C16" s="95"/>
      <c r="D16" s="53"/>
      <c r="E16" s="236">
        <v>50000</v>
      </c>
      <c r="F16" s="236"/>
      <c r="G16" s="236"/>
      <c r="H16" s="58" t="s">
        <v>57</v>
      </c>
      <c r="I16" s="59" t="s">
        <v>58</v>
      </c>
      <c r="J16" s="60" t="s">
        <v>184</v>
      </c>
      <c r="K16" s="53"/>
      <c r="L16" s="53"/>
      <c r="M16" s="53"/>
      <c r="N16" s="53"/>
      <c r="O16" s="53"/>
      <c r="P16" s="88"/>
      <c r="Q16" s="229">
        <f>E16*1.1</f>
        <v>55000.000000000007</v>
      </c>
      <c r="R16" s="230"/>
      <c r="S16" s="231"/>
    </row>
    <row r="17" spans="1:19" s="1" customFormat="1" ht="18" customHeight="1">
      <c r="A17" s="50" t="s">
        <v>205</v>
      </c>
      <c r="B17" s="66" t="s">
        <v>230</v>
      </c>
      <c r="C17" s="56"/>
      <c r="D17" s="56"/>
      <c r="E17" s="57"/>
      <c r="F17" s="57"/>
      <c r="G17" s="57"/>
      <c r="H17" s="57"/>
      <c r="I17" s="48"/>
      <c r="J17" s="48"/>
      <c r="K17" s="48"/>
      <c r="L17" s="48"/>
      <c r="M17" s="48"/>
      <c r="N17" s="48"/>
      <c r="O17" s="48"/>
      <c r="P17" s="67"/>
      <c r="Q17" s="48"/>
      <c r="R17" s="48" t="s">
        <v>52</v>
      </c>
      <c r="S17" s="49"/>
    </row>
    <row r="18" spans="1:19" s="1" customFormat="1" ht="18" customHeight="1">
      <c r="A18" s="52"/>
      <c r="B18" s="69"/>
      <c r="C18" s="53"/>
      <c r="D18" s="53"/>
      <c r="E18" s="236">
        <f>Q14+Q16</f>
        <v>187000</v>
      </c>
      <c r="F18" s="236"/>
      <c r="G18" s="236"/>
      <c r="H18" s="58" t="s">
        <v>57</v>
      </c>
      <c r="I18" s="59" t="s">
        <v>58</v>
      </c>
      <c r="J18" s="60" t="s">
        <v>47</v>
      </c>
      <c r="K18" s="53"/>
      <c r="L18" s="53"/>
      <c r="M18" s="53"/>
      <c r="N18" s="53"/>
      <c r="O18" s="53"/>
      <c r="P18" s="88"/>
      <c r="Q18" s="237">
        <f>E18*0.2</f>
        <v>37400</v>
      </c>
      <c r="R18" s="237"/>
      <c r="S18" s="238"/>
    </row>
    <row r="19" spans="1:19" s="1" customFormat="1" ht="18" customHeight="1">
      <c r="A19" s="77" t="s">
        <v>126</v>
      </c>
      <c r="B19" s="68"/>
      <c r="P19" s="72"/>
      <c r="R19" s="8" t="s">
        <v>15</v>
      </c>
      <c r="S19" s="19"/>
    </row>
    <row r="20" spans="1:19" s="1" customFormat="1" ht="18" customHeight="1">
      <c r="A20" s="6"/>
      <c r="B20" s="73"/>
      <c r="D20" s="7" t="s">
        <v>55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4"/>
      <c r="Q20" s="185">
        <f>Q14+Q16+Q18</f>
        <v>224400</v>
      </c>
      <c r="R20" s="185"/>
      <c r="S20" s="186"/>
    </row>
    <row r="21" spans="1:19" s="29" customFormat="1" ht="18" customHeight="1">
      <c r="A21" s="187" t="s">
        <v>127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9"/>
    </row>
    <row r="22" spans="1:19" s="1" customFormat="1" ht="18" customHeight="1">
      <c r="A22" s="77" t="s">
        <v>126</v>
      </c>
      <c r="B22" s="66" t="s">
        <v>84</v>
      </c>
      <c r="C22" s="56"/>
      <c r="D22" s="5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67"/>
      <c r="R22" s="8" t="s">
        <v>54</v>
      </c>
      <c r="S22" s="19"/>
    </row>
    <row r="23" spans="1:19" s="1" customFormat="1" ht="18" customHeight="1">
      <c r="A23" s="6"/>
      <c r="B23" s="73"/>
      <c r="C23" s="7"/>
      <c r="D23" s="7" t="s">
        <v>16</v>
      </c>
      <c r="E23" s="183">
        <f>Q20</f>
        <v>224400</v>
      </c>
      <c r="F23" s="183"/>
      <c r="G23" s="183"/>
      <c r="H23" s="34" t="s">
        <v>57</v>
      </c>
      <c r="I23" s="23" t="s">
        <v>58</v>
      </c>
      <c r="J23" s="184" t="s">
        <v>46</v>
      </c>
      <c r="K23" s="184"/>
      <c r="L23" s="184"/>
      <c r="M23" s="7"/>
      <c r="N23" s="7"/>
      <c r="O23" s="7"/>
      <c r="P23" s="74"/>
      <c r="Q23" s="185">
        <f>ROUNDUP(E23*0.3,0)</f>
        <v>67320</v>
      </c>
      <c r="R23" s="185"/>
      <c r="S23" s="186"/>
    </row>
    <row r="24" spans="1:19" s="1" customFormat="1" ht="18" customHeight="1">
      <c r="A24" s="187" t="s">
        <v>125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9"/>
    </row>
    <row r="25" spans="1:19" s="1" customFormat="1" ht="18" customHeight="1">
      <c r="A25" s="21"/>
      <c r="B25" s="66" t="s">
        <v>80</v>
      </c>
      <c r="C25" s="56"/>
      <c r="D25" s="5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67"/>
      <c r="R25" s="87"/>
      <c r="S25" s="45"/>
    </row>
    <row r="26" spans="1:19" s="1" customFormat="1" ht="18" customHeight="1">
      <c r="A26" s="21"/>
      <c r="B26" s="68"/>
      <c r="D26" s="1" t="s">
        <v>59</v>
      </c>
      <c r="E26" s="178">
        <f>Q20</f>
        <v>224400</v>
      </c>
      <c r="F26" s="178"/>
      <c r="G26" s="178"/>
      <c r="H26" s="29" t="s">
        <v>57</v>
      </c>
      <c r="I26" s="29" t="s">
        <v>44</v>
      </c>
      <c r="J26" s="29" t="s">
        <v>60</v>
      </c>
      <c r="K26" s="179">
        <f>Q23</f>
        <v>67320</v>
      </c>
      <c r="L26" s="180"/>
      <c r="M26" s="180"/>
      <c r="N26" s="1" t="s">
        <v>11</v>
      </c>
      <c r="P26" s="72"/>
      <c r="Q26" s="181">
        <f>E26+K26</f>
        <v>291720</v>
      </c>
      <c r="R26" s="181"/>
      <c r="S26" s="182"/>
    </row>
    <row r="27" spans="1:19" s="1" customFormat="1" ht="15" customHeight="1">
      <c r="A27" s="21"/>
      <c r="B27" s="68"/>
      <c r="P27" s="72"/>
      <c r="Q27" s="172" t="s">
        <v>9</v>
      </c>
      <c r="R27" s="173"/>
      <c r="S27" s="174"/>
    </row>
    <row r="28" spans="1:19" s="1" customFormat="1" ht="18" customHeight="1">
      <c r="A28" s="6"/>
      <c r="B28" s="7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4"/>
      <c r="Q28" s="175">
        <f>ROUNDDOWN(Q26/110*10,0)</f>
        <v>26520</v>
      </c>
      <c r="R28" s="176"/>
      <c r="S28" s="177"/>
    </row>
    <row r="29" spans="1:19" ht="18" customHeight="1"/>
    <row r="30" spans="1:19" s="1" customFormat="1" ht="18" customHeight="1">
      <c r="A30" s="46"/>
      <c r="B30" s="40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s="1" customFormat="1" ht="18" customHeight="1">
      <c r="A31" s="46"/>
      <c r="B31" s="40"/>
      <c r="E31" s="133"/>
      <c r="F31" s="133"/>
      <c r="G31" s="133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19" s="1" customFormat="1" ht="18" customHeight="1">
      <c r="A32" s="46"/>
      <c r="B32" s="40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</sheetData>
  <mergeCells count="28">
    <mergeCell ref="E14:G14"/>
    <mergeCell ref="Q14:S14"/>
    <mergeCell ref="E16:G16"/>
    <mergeCell ref="Q16:S16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Q28:S28"/>
    <mergeCell ref="E23:G23"/>
    <mergeCell ref="J23:L23"/>
    <mergeCell ref="Q23:S23"/>
    <mergeCell ref="A24:S24"/>
    <mergeCell ref="E26:G26"/>
    <mergeCell ref="K26:M26"/>
    <mergeCell ref="Q26:S26"/>
    <mergeCell ref="E18:G18"/>
    <mergeCell ref="Q18:S18"/>
    <mergeCell ref="Q20:S20"/>
    <mergeCell ref="A21:S21"/>
    <mergeCell ref="Q27:S27"/>
  </mergeCells>
  <phoneticPr fontId="4"/>
  <dataValidations count="2">
    <dataValidation type="list" showInputMessage="1" showErrorMessage="1" sqref="O2" xr:uid="{AE20B039-8B33-41C0-B56D-A12A2D490128}">
      <formula1>"　□治験,　■治験"</formula1>
    </dataValidation>
    <dataValidation type="list" showInputMessage="1" showErrorMessage="1" sqref="O3" xr:uid="{BC21C3F9-18A3-43CF-97D1-7F30D344B3BA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FBA9-5DFC-46B6-BA60-F6C256BD613F}">
  <sheetPr>
    <tabColor rgb="FFFFFFCC"/>
  </sheetPr>
  <dimension ref="A1:W26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3" ht="15" customHeight="1">
      <c r="A1" s="4" t="s">
        <v>10</v>
      </c>
      <c r="J1" s="206" t="s">
        <v>0</v>
      </c>
      <c r="K1" s="207"/>
      <c r="L1" s="208"/>
      <c r="M1" s="209"/>
      <c r="N1" s="210"/>
      <c r="O1" s="210"/>
      <c r="P1" s="210"/>
      <c r="Q1" s="211"/>
    </row>
    <row r="2" spans="1:23" ht="15" customHeight="1">
      <c r="A2" s="17" t="s">
        <v>48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23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23" ht="9.75" customHeight="1">
      <c r="K4" s="3"/>
      <c r="L4" s="3"/>
      <c r="M4" s="3"/>
      <c r="N4" s="4"/>
      <c r="O4" s="4"/>
      <c r="P4" s="4"/>
    </row>
    <row r="5" spans="1:23" ht="17.100000000000001" customHeight="1">
      <c r="K5" s="203" t="s">
        <v>33</v>
      </c>
      <c r="L5" s="203"/>
      <c r="M5" s="203"/>
      <c r="N5" s="203"/>
      <c r="O5" s="203"/>
      <c r="P5" s="203"/>
      <c r="Q5" s="203"/>
      <c r="R5" s="18"/>
      <c r="S5" s="18"/>
      <c r="T5" s="18"/>
      <c r="U5" s="18"/>
      <c r="V5" s="18"/>
      <c r="W5" s="18"/>
    </row>
    <row r="7" spans="1:23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23" ht="12" customHeight="1">
      <c r="H8" s="2" t="s">
        <v>5</v>
      </c>
    </row>
    <row r="9" spans="1:23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23" s="1" customFormat="1" ht="7.5" customHeight="1"/>
    <row r="11" spans="1:23" s="1" customFormat="1" ht="17.100000000000001" customHeight="1">
      <c r="A11" s="1" t="s">
        <v>66</v>
      </c>
      <c r="O11" s="197" t="s">
        <v>8</v>
      </c>
      <c r="P11" s="198"/>
      <c r="Q11" s="198"/>
    </row>
    <row r="12" spans="1:23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23" s="1" customFormat="1" ht="18" customHeight="1">
      <c r="A13" s="21" t="s">
        <v>34</v>
      </c>
      <c r="B13" s="84" t="s">
        <v>106</v>
      </c>
      <c r="C13" s="85"/>
      <c r="D13" s="85"/>
      <c r="E13" s="85"/>
      <c r="F13" s="86"/>
      <c r="G13" s="48"/>
      <c r="H13" s="48"/>
      <c r="I13" s="48"/>
      <c r="J13" s="48"/>
      <c r="K13" s="48"/>
      <c r="L13" s="48"/>
      <c r="M13" s="48"/>
      <c r="N13" s="67"/>
      <c r="P13" s="44" t="s">
        <v>50</v>
      </c>
      <c r="Q13" s="35"/>
    </row>
    <row r="14" spans="1:23" s="1" customFormat="1" ht="18" customHeight="1">
      <c r="A14" s="21"/>
      <c r="B14" s="68"/>
      <c r="D14" s="242">
        <v>7000</v>
      </c>
      <c r="E14" s="242"/>
      <c r="F14" s="1" t="s">
        <v>11</v>
      </c>
      <c r="G14" s="1" t="s">
        <v>45</v>
      </c>
      <c r="H14" s="247" t="s">
        <v>184</v>
      </c>
      <c r="I14" s="247"/>
      <c r="N14" s="72"/>
      <c r="O14" s="181">
        <f>+D14*1.1</f>
        <v>7700.0000000000009</v>
      </c>
      <c r="P14" s="181"/>
      <c r="Q14" s="182"/>
    </row>
    <row r="15" spans="1:23" s="1" customFormat="1" ht="18" customHeight="1">
      <c r="A15" s="50" t="s">
        <v>37</v>
      </c>
      <c r="B15" s="66" t="s">
        <v>108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110</v>
      </c>
      <c r="Q15" s="49"/>
    </row>
    <row r="16" spans="1:23" s="1" customFormat="1" ht="18" customHeight="1">
      <c r="A16" s="52"/>
      <c r="B16" s="69"/>
      <c r="C16" s="91"/>
      <c r="D16" s="243">
        <f>O14</f>
        <v>7700.0000000000009</v>
      </c>
      <c r="E16" s="244"/>
      <c r="F16" s="53" t="s">
        <v>11</v>
      </c>
      <c r="G16" s="53" t="s">
        <v>45</v>
      </c>
      <c r="H16" s="54" t="s">
        <v>47</v>
      </c>
      <c r="I16" s="53"/>
      <c r="J16" s="53"/>
      <c r="K16" s="53"/>
      <c r="L16" s="53"/>
      <c r="M16" s="53"/>
      <c r="N16" s="70"/>
      <c r="O16" s="237">
        <f>O14*0.2</f>
        <v>1540.0000000000002</v>
      </c>
      <c r="P16" s="245"/>
      <c r="Q16" s="246"/>
    </row>
    <row r="17" spans="1:17" s="1" customFormat="1" ht="18" customHeight="1">
      <c r="A17" s="77" t="s">
        <v>126</v>
      </c>
      <c r="B17" s="71" t="s">
        <v>107</v>
      </c>
      <c r="N17" s="72"/>
      <c r="P17" s="8" t="s">
        <v>111</v>
      </c>
      <c r="Q17" s="19"/>
    </row>
    <row r="18" spans="1:17" s="1" customFormat="1" ht="18" customHeight="1">
      <c r="A18" s="6"/>
      <c r="B18" s="73"/>
      <c r="D18" s="91" t="s">
        <v>70</v>
      </c>
      <c r="E18" s="53"/>
      <c r="F18" s="61"/>
      <c r="G18" s="61"/>
      <c r="H18" s="58"/>
      <c r="I18" s="59"/>
      <c r="J18" s="60"/>
      <c r="K18" s="60"/>
      <c r="L18" s="60"/>
      <c r="N18" s="74"/>
      <c r="O18" s="248">
        <f>O14+O16</f>
        <v>9240.0000000000018</v>
      </c>
      <c r="P18" s="249"/>
      <c r="Q18" s="250"/>
    </row>
    <row r="19" spans="1:17" s="29" customFormat="1" ht="18" customHeight="1">
      <c r="A19" s="187" t="s">
        <v>127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</row>
    <row r="20" spans="1:17" s="1" customFormat="1" ht="18" customHeight="1">
      <c r="A20" s="77" t="s">
        <v>126</v>
      </c>
      <c r="B20" s="66" t="s">
        <v>109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112</v>
      </c>
      <c r="Q20" s="19"/>
    </row>
    <row r="21" spans="1:17" s="1" customFormat="1" ht="18" customHeight="1">
      <c r="A21" s="6"/>
      <c r="B21" s="73"/>
      <c r="C21" s="92" t="s">
        <v>173</v>
      </c>
      <c r="D21" s="251">
        <f>O18</f>
        <v>9240.0000000000018</v>
      </c>
      <c r="E21" s="252"/>
      <c r="F21" s="7" t="s">
        <v>11</v>
      </c>
      <c r="G21" s="7" t="s">
        <v>45</v>
      </c>
      <c r="H21" s="31" t="s">
        <v>46</v>
      </c>
      <c r="I21" s="7"/>
      <c r="J21" s="7"/>
      <c r="M21" s="7"/>
      <c r="N21" s="74"/>
      <c r="O21" s="248">
        <f>ROUNDUP(O18*0.3,0)</f>
        <v>2772</v>
      </c>
      <c r="P21" s="249"/>
      <c r="Q21" s="250"/>
    </row>
    <row r="22" spans="1:17" s="1" customFormat="1" ht="18" customHeight="1">
      <c r="A22" s="187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1:17" s="1" customFormat="1" ht="18" customHeight="1">
      <c r="A23" s="239" t="s">
        <v>75</v>
      </c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P23" s="8"/>
      <c r="Q23" s="82"/>
    </row>
    <row r="24" spans="1:17" s="1" customFormat="1" ht="18" customHeight="1">
      <c r="A24" s="240"/>
      <c r="B24" s="68"/>
      <c r="C24" s="93" t="s">
        <v>14</v>
      </c>
      <c r="D24" s="253">
        <f>O18</f>
        <v>9240.0000000000018</v>
      </c>
      <c r="E24" s="254"/>
      <c r="F24" s="1" t="s">
        <v>43</v>
      </c>
      <c r="G24" s="30" t="s">
        <v>44</v>
      </c>
      <c r="H24" s="20" t="s">
        <v>42</v>
      </c>
      <c r="I24" s="253">
        <f>O21</f>
        <v>2772</v>
      </c>
      <c r="J24" s="254"/>
      <c r="K24" s="10" t="s">
        <v>11</v>
      </c>
      <c r="N24" s="72"/>
      <c r="O24" s="229">
        <f>D24+I24</f>
        <v>12012.000000000002</v>
      </c>
      <c r="P24" s="230"/>
      <c r="Q24" s="231"/>
    </row>
    <row r="25" spans="1:17" s="1" customFormat="1" ht="15" customHeight="1">
      <c r="A25" s="240"/>
      <c r="B25" s="68"/>
      <c r="E25" s="8"/>
      <c r="F25" s="8"/>
      <c r="G25" s="11"/>
      <c r="H25" s="14"/>
      <c r="I25" s="12"/>
      <c r="J25" s="8"/>
      <c r="N25" s="72"/>
      <c r="O25" s="172" t="s">
        <v>9</v>
      </c>
      <c r="P25" s="173"/>
      <c r="Q25" s="174"/>
    </row>
    <row r="26" spans="1:17" s="1" customFormat="1" ht="18" customHeight="1">
      <c r="A26" s="241"/>
      <c r="B26" s="83"/>
      <c r="C26" s="33"/>
      <c r="D26" s="33"/>
      <c r="E26" s="7"/>
      <c r="F26" s="7"/>
      <c r="G26" s="7"/>
      <c r="H26" s="7"/>
      <c r="I26" s="7"/>
      <c r="J26" s="7"/>
      <c r="K26" s="7"/>
      <c r="L26" s="7"/>
      <c r="M26" s="7"/>
      <c r="N26" s="74"/>
      <c r="O26" s="175">
        <f>ROUNDDOWN(O24/110*10,0)</f>
        <v>1092</v>
      </c>
      <c r="P26" s="176"/>
      <c r="Q26" s="177"/>
    </row>
    <row r="27" spans="1:17" s="1" customFormat="1" ht="18" customHeight="1">
      <c r="A27" s="46" t="s">
        <v>38</v>
      </c>
      <c r="B27" s="1" t="s">
        <v>39</v>
      </c>
      <c r="E27" s="41"/>
      <c r="F27" s="1" t="s">
        <v>35</v>
      </c>
    </row>
    <row r="28" spans="1:17" s="1" customFormat="1" ht="18" customHeight="1">
      <c r="A28" s="46"/>
      <c r="B28" s="1" t="s">
        <v>40</v>
      </c>
      <c r="E28" s="42"/>
      <c r="F28" s="1" t="s">
        <v>35</v>
      </c>
    </row>
    <row r="29" spans="1:17" s="1" customFormat="1" ht="18" customHeight="1">
      <c r="A29" s="46"/>
      <c r="B29" s="1" t="s">
        <v>41</v>
      </c>
      <c r="E29" s="43"/>
      <c r="F29" s="1" t="s">
        <v>35</v>
      </c>
    </row>
    <row r="30" spans="1:17" s="1" customFormat="1" ht="18" customHeight="1">
      <c r="A30" s="46"/>
    </row>
    <row r="31" spans="1:17" s="1" customFormat="1" ht="18" customHeight="1">
      <c r="A31" s="46" t="s">
        <v>185</v>
      </c>
      <c r="B31" s="40" t="s">
        <v>36</v>
      </c>
      <c r="M31" s="27"/>
      <c r="N31" s="28"/>
      <c r="O31" s="28"/>
    </row>
    <row r="32" spans="1:17" s="1" customFormat="1" ht="18" customHeight="1">
      <c r="A32" s="46"/>
      <c r="B32" s="40" t="s">
        <v>186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1" customFormat="1" ht="18" customHeight="1">
      <c r="A33" s="46"/>
      <c r="B33" s="40" t="s">
        <v>215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s="1" customFormat="1" ht="18" customHeight="1">
      <c r="A34" s="46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6">
    <mergeCell ref="D21:E21"/>
    <mergeCell ref="O21:Q21"/>
    <mergeCell ref="D24:E24"/>
    <mergeCell ref="I24:J24"/>
    <mergeCell ref="O24:Q24"/>
    <mergeCell ref="O16:Q16"/>
    <mergeCell ref="H14:I14"/>
    <mergeCell ref="O14:Q14"/>
    <mergeCell ref="O18:Q18"/>
    <mergeCell ref="O25:Q25"/>
    <mergeCell ref="O26:Q26"/>
    <mergeCell ref="K5:Q5"/>
    <mergeCell ref="J1:L1"/>
    <mergeCell ref="M1:Q1"/>
    <mergeCell ref="J2:L3"/>
    <mergeCell ref="A7:Q7"/>
    <mergeCell ref="B9:Q9"/>
    <mergeCell ref="O11:Q11"/>
    <mergeCell ref="M3:Q3"/>
    <mergeCell ref="M2:Q2"/>
    <mergeCell ref="A12:Q12"/>
    <mergeCell ref="A19:Q19"/>
    <mergeCell ref="A22:Q22"/>
    <mergeCell ref="A23:A26"/>
    <mergeCell ref="D14:E14"/>
    <mergeCell ref="D16:E16"/>
  </mergeCells>
  <phoneticPr fontId="4"/>
  <dataValidations count="4">
    <dataValidation type="list" showInputMessage="1" showErrorMessage="1" sqref="M2" xr:uid="{B487DA79-9AF8-4686-A69D-06A3FF51EA89}">
      <formula1>"　□治験,　■治験"</formula1>
    </dataValidation>
    <dataValidation type="list" showInputMessage="1" showErrorMessage="1" sqref="M3" xr:uid="{A9B83841-423E-4347-A31E-4E1BF54AFCEB}">
      <formula1>"　□製造販売後臨床試験,　■製造販売後臨床試験"</formula1>
    </dataValidation>
    <dataValidation type="list" allowBlank="1" showInputMessage="1" showErrorMessage="1" sqref="B31" xr:uid="{C65C067B-1A02-4AAC-86CC-0764CE9E0725}">
      <formula1>"□ 研究経費と同じタイミングで支払う,■ 研究経費と同じタイミングで支払う"</formula1>
    </dataValidation>
    <dataValidation type="list" allowBlank="1" showInputMessage="1" showErrorMessage="1" sqref="B32" xr:uid="{2FF66385-4988-4E31-8B0E-E84293FDB50F}">
      <formula1>"□ 四半期（4月、7月、10月、1月）ごとに請求,■ 四半期（4月、7月、10月、1月）ごとに請求"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CFF0-F5E0-49F4-9A38-F91A9768B6DF}">
  <sheetPr>
    <tabColor rgb="FFFFFFCC"/>
  </sheetPr>
  <dimension ref="A1:R256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8" width="4.5" style="2" customWidth="1"/>
    <col min="19" max="16384" width="9" style="2"/>
  </cols>
  <sheetData>
    <row r="1" spans="1:18" ht="15" customHeight="1">
      <c r="A1" s="4" t="s">
        <v>10</v>
      </c>
      <c r="B1" s="268" t="s">
        <v>31</v>
      </c>
      <c r="C1" s="269"/>
      <c r="D1" s="268" t="s">
        <v>32</v>
      </c>
      <c r="E1" s="270"/>
      <c r="F1" s="270"/>
      <c r="G1" s="269"/>
      <c r="J1" s="206" t="s">
        <v>0</v>
      </c>
      <c r="K1" s="207"/>
      <c r="L1" s="208"/>
      <c r="M1" s="209"/>
      <c r="N1" s="210"/>
      <c r="O1" s="210"/>
      <c r="P1" s="210"/>
      <c r="Q1" s="211"/>
      <c r="R1" s="107"/>
    </row>
    <row r="2" spans="1:18" ht="15" customHeight="1">
      <c r="A2" s="17" t="s">
        <v>222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  <c r="R2" s="108"/>
    </row>
    <row r="3" spans="1:18" ht="15" customHeight="1">
      <c r="J3" s="215"/>
      <c r="K3" s="216"/>
      <c r="L3" s="217"/>
      <c r="M3" s="221" t="s">
        <v>3</v>
      </c>
      <c r="N3" s="222"/>
      <c r="O3" s="222"/>
      <c r="P3" s="222"/>
      <c r="Q3" s="223"/>
      <c r="R3" s="108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97"/>
    </row>
    <row r="7" spans="1:18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98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109"/>
    </row>
    <row r="10" spans="1:18" s="1" customFormat="1" ht="7.5" customHeight="1"/>
    <row r="11" spans="1:18" s="1" customFormat="1" ht="17.100000000000001" customHeight="1">
      <c r="A11" s="1" t="s">
        <v>221</v>
      </c>
      <c r="O11" s="197" t="s">
        <v>8</v>
      </c>
      <c r="P11" s="198"/>
      <c r="Q11" s="198"/>
      <c r="R11" s="101"/>
    </row>
    <row r="12" spans="1:18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  <c r="R12" s="22"/>
    </row>
    <row r="13" spans="1:18" s="1" customFormat="1" ht="18" customHeight="1">
      <c r="A13" s="50" t="s">
        <v>227</v>
      </c>
      <c r="B13" s="81" t="s">
        <v>216</v>
      </c>
      <c r="C13" s="57"/>
      <c r="D13" s="57"/>
      <c r="E13" s="57"/>
      <c r="F13" s="57"/>
      <c r="G13" s="48"/>
      <c r="H13" s="48"/>
      <c r="I13" s="48"/>
      <c r="J13" s="48"/>
      <c r="K13" s="48"/>
      <c r="L13" s="48"/>
      <c r="M13" s="48"/>
      <c r="N13" s="67"/>
      <c r="O13" s="48"/>
      <c r="P13" s="1" t="s">
        <v>50</v>
      </c>
      <c r="Q13" s="49"/>
    </row>
    <row r="14" spans="1:18" s="1" customFormat="1" ht="18" customHeight="1">
      <c r="A14" s="79"/>
      <c r="B14" s="136"/>
      <c r="C14" s="53"/>
      <c r="D14" s="64"/>
      <c r="E14" s="263" t="s">
        <v>13</v>
      </c>
      <c r="F14" s="264"/>
      <c r="G14" s="264"/>
      <c r="H14" s="253">
        <f>IF($B14=$R$2,$D14*1000,IF($B14=$R$3,$D14*1000*0.8,0))</f>
        <v>0</v>
      </c>
      <c r="I14" s="253"/>
      <c r="J14" s="58" t="s">
        <v>57</v>
      </c>
      <c r="K14" s="59" t="s">
        <v>58</v>
      </c>
      <c r="L14" s="262" t="s">
        <v>184</v>
      </c>
      <c r="M14" s="262"/>
      <c r="N14" s="265"/>
      <c r="O14" s="266">
        <f>H14*1.1</f>
        <v>0</v>
      </c>
      <c r="P14" s="266"/>
      <c r="Q14" s="267"/>
      <c r="R14" s="100"/>
    </row>
    <row r="15" spans="1:18" s="1" customFormat="1" ht="18" customHeight="1">
      <c r="A15" s="21" t="s">
        <v>228</v>
      </c>
      <c r="B15" s="66" t="s">
        <v>218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P15" s="32" t="s">
        <v>51</v>
      </c>
      <c r="Q15" s="19"/>
    </row>
    <row r="16" spans="1:18" s="1" customFormat="1" ht="18" customHeight="1">
      <c r="A16" s="21"/>
      <c r="B16" s="69"/>
      <c r="C16" s="53"/>
      <c r="D16" s="261">
        <v>10000</v>
      </c>
      <c r="E16" s="261"/>
      <c r="F16" s="58" t="s">
        <v>57</v>
      </c>
      <c r="G16" s="59" t="s">
        <v>58</v>
      </c>
      <c r="H16" s="262" t="s">
        <v>184</v>
      </c>
      <c r="I16" s="262"/>
      <c r="J16" s="262"/>
      <c r="K16" s="53"/>
      <c r="L16" s="53"/>
      <c r="M16" s="53"/>
      <c r="N16" s="70"/>
      <c r="O16" s="229">
        <f>D16*1.1</f>
        <v>11000</v>
      </c>
      <c r="P16" s="230"/>
      <c r="Q16" s="231"/>
      <c r="R16" s="3"/>
    </row>
    <row r="17" spans="1:18" s="1" customFormat="1" ht="18" customHeight="1">
      <c r="A17" s="50" t="s">
        <v>91</v>
      </c>
      <c r="B17" s="66" t="s">
        <v>121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51" t="s">
        <v>52</v>
      </c>
      <c r="Q17" s="63"/>
      <c r="R17" s="110"/>
    </row>
    <row r="18" spans="1:18" s="1" customFormat="1" ht="18" customHeight="1">
      <c r="A18" s="52"/>
      <c r="B18" s="69"/>
      <c r="C18" s="53"/>
      <c r="D18" s="261">
        <f>(O14+O16)</f>
        <v>11000</v>
      </c>
      <c r="E18" s="261"/>
      <c r="F18" s="58" t="s">
        <v>57</v>
      </c>
      <c r="G18" s="59" t="s">
        <v>58</v>
      </c>
      <c r="H18" s="262" t="s">
        <v>47</v>
      </c>
      <c r="I18" s="262"/>
      <c r="J18" s="262"/>
      <c r="K18" s="53"/>
      <c r="L18" s="53"/>
      <c r="M18" s="53"/>
      <c r="N18" s="70"/>
      <c r="O18" s="237">
        <f>D18*0.2</f>
        <v>2200</v>
      </c>
      <c r="P18" s="245"/>
      <c r="Q18" s="246"/>
      <c r="R18" s="3"/>
    </row>
    <row r="19" spans="1:18" s="1" customFormat="1" ht="18" customHeight="1">
      <c r="A19" s="77" t="s">
        <v>126</v>
      </c>
      <c r="B19" s="68"/>
      <c r="N19" s="72"/>
      <c r="P19" s="8" t="s">
        <v>15</v>
      </c>
      <c r="Q19" s="19"/>
    </row>
    <row r="20" spans="1:18" s="1" customFormat="1" ht="18" customHeight="1">
      <c r="A20" s="6"/>
      <c r="B20" s="73"/>
      <c r="C20" s="7"/>
      <c r="D20" s="7" t="s">
        <v>217</v>
      </c>
      <c r="E20" s="7"/>
      <c r="F20" s="7"/>
      <c r="G20" s="7"/>
      <c r="H20" s="7"/>
      <c r="I20" s="7"/>
      <c r="J20" s="7"/>
      <c r="K20" s="7"/>
      <c r="L20" s="7"/>
      <c r="M20" s="7"/>
      <c r="N20" s="74"/>
      <c r="O20" s="248">
        <f>O14+O16+O18</f>
        <v>13200</v>
      </c>
      <c r="P20" s="249"/>
      <c r="Q20" s="250"/>
      <c r="R20" s="3"/>
    </row>
    <row r="21" spans="1:18" s="29" customFormat="1" ht="18" customHeight="1">
      <c r="A21" s="187" t="s">
        <v>127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  <c r="R21" s="22"/>
    </row>
    <row r="22" spans="1:18" s="1" customFormat="1" ht="18" customHeight="1">
      <c r="A22" s="77" t="s">
        <v>126</v>
      </c>
      <c r="B22" s="71" t="s">
        <v>84</v>
      </c>
      <c r="N22" s="72"/>
      <c r="P22" s="8" t="s">
        <v>54</v>
      </c>
      <c r="Q22" s="19"/>
    </row>
    <row r="23" spans="1:18" s="1" customFormat="1" ht="18" customHeight="1">
      <c r="A23" s="6"/>
      <c r="B23" s="73"/>
      <c r="C23" s="7"/>
      <c r="D23" s="7" t="s">
        <v>16</v>
      </c>
      <c r="E23" s="258">
        <f>O20</f>
        <v>13200</v>
      </c>
      <c r="F23" s="258"/>
      <c r="G23" s="258"/>
      <c r="H23" s="34" t="s">
        <v>57</v>
      </c>
      <c r="I23" s="23" t="s">
        <v>58</v>
      </c>
      <c r="J23" s="184" t="s">
        <v>46</v>
      </c>
      <c r="K23" s="184"/>
      <c r="L23" s="184"/>
      <c r="M23" s="7"/>
      <c r="N23" s="74"/>
      <c r="O23" s="248">
        <f>ROUNDUP(E23*0.3,0)</f>
        <v>3960</v>
      </c>
      <c r="P23" s="249"/>
      <c r="Q23" s="250"/>
      <c r="R23" s="3"/>
    </row>
    <row r="24" spans="1:18" s="1" customFormat="1" ht="18" customHeight="1">
      <c r="A24" s="187" t="s">
        <v>125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  <c r="R24" s="22"/>
    </row>
    <row r="25" spans="1:18" s="1" customFormat="1" ht="18" customHeight="1">
      <c r="A25" s="21"/>
      <c r="B25" s="71" t="s">
        <v>80</v>
      </c>
      <c r="N25" s="72"/>
      <c r="O25" s="8"/>
      <c r="P25" s="8" t="s">
        <v>17</v>
      </c>
      <c r="Q25" s="19"/>
    </row>
    <row r="26" spans="1:18" s="1" customFormat="1" ht="18" customHeight="1">
      <c r="A26" s="21"/>
      <c r="B26" s="68"/>
      <c r="D26" s="1" t="s">
        <v>59</v>
      </c>
      <c r="E26" s="259">
        <f>+O20</f>
        <v>13200</v>
      </c>
      <c r="F26" s="259"/>
      <c r="G26" s="259"/>
      <c r="H26" s="29" t="s">
        <v>57</v>
      </c>
      <c r="I26" s="29" t="s">
        <v>44</v>
      </c>
      <c r="J26" s="29" t="s">
        <v>60</v>
      </c>
      <c r="K26" s="259">
        <f>+O23</f>
        <v>3960</v>
      </c>
      <c r="L26" s="260"/>
      <c r="M26" s="260"/>
      <c r="N26" s="72" t="s">
        <v>11</v>
      </c>
      <c r="O26" s="229">
        <f>E26+K26</f>
        <v>17160</v>
      </c>
      <c r="P26" s="230"/>
      <c r="Q26" s="231"/>
      <c r="R26" s="3"/>
    </row>
    <row r="27" spans="1:18" s="1" customFormat="1" ht="15" customHeight="1">
      <c r="A27" s="21"/>
      <c r="B27" s="68"/>
      <c r="E27" s="13"/>
      <c r="F27" s="11"/>
      <c r="G27" s="11"/>
      <c r="N27" s="72"/>
      <c r="O27" s="172" t="s">
        <v>9</v>
      </c>
      <c r="P27" s="173"/>
      <c r="Q27" s="174"/>
      <c r="R27" s="99"/>
    </row>
    <row r="28" spans="1:18" s="1" customFormat="1" ht="18" customHeight="1">
      <c r="A28" s="6"/>
      <c r="B28" s="7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4"/>
      <c r="O28" s="175">
        <f>ROUNDDOWN(O26/110*10,0)</f>
        <v>1560</v>
      </c>
      <c r="P28" s="176"/>
      <c r="Q28" s="177"/>
      <c r="R28" s="111"/>
    </row>
    <row r="29" spans="1:18" s="1" customFormat="1" ht="18" customHeight="1"/>
    <row r="30" spans="1:18" s="1" customFormat="1" ht="18" customHeight="1">
      <c r="A30" s="14" t="s">
        <v>161</v>
      </c>
      <c r="B30" s="256" t="s">
        <v>219</v>
      </c>
      <c r="C30" s="256"/>
      <c r="D30" s="256"/>
      <c r="E30" s="256"/>
      <c r="F30" s="255">
        <f>$O$26</f>
        <v>17160</v>
      </c>
      <c r="G30" s="255"/>
      <c r="H30" s="255"/>
      <c r="I30" s="1" t="s">
        <v>21</v>
      </c>
      <c r="J30" s="257" t="s">
        <v>220</v>
      </c>
      <c r="K30" s="257"/>
      <c r="L30" s="257"/>
      <c r="M30" s="257"/>
      <c r="N30" s="257"/>
      <c r="O30" s="257"/>
      <c r="P30" s="1" t="s">
        <v>22</v>
      </c>
    </row>
    <row r="31" spans="1:18" s="1" customFormat="1" ht="18" customHeight="1">
      <c r="B31" s="14"/>
      <c r="C31" s="15"/>
      <c r="E31" s="14"/>
      <c r="F31" s="15"/>
      <c r="G31" s="16"/>
      <c r="H31" s="16"/>
      <c r="I31" s="16"/>
      <c r="J31" s="11"/>
      <c r="L31" s="14"/>
      <c r="M31" s="15"/>
      <c r="N31" s="15"/>
      <c r="O31" s="15"/>
      <c r="P31" s="15"/>
    </row>
    <row r="32" spans="1:18" s="1" customFormat="1" ht="18" customHeight="1">
      <c r="A32" s="1" t="s">
        <v>114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</sheetData>
  <mergeCells count="36"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E14:G14"/>
    <mergeCell ref="H14:I14"/>
    <mergeCell ref="L14:N14"/>
    <mergeCell ref="O14:Q14"/>
    <mergeCell ref="D16:E16"/>
    <mergeCell ref="H16:J16"/>
    <mergeCell ref="O16:Q16"/>
    <mergeCell ref="D18:E18"/>
    <mergeCell ref="H18:J18"/>
    <mergeCell ref="O18:Q18"/>
    <mergeCell ref="O20:Q20"/>
    <mergeCell ref="A21:Q21"/>
    <mergeCell ref="E23:G23"/>
    <mergeCell ref="J23:L23"/>
    <mergeCell ref="O23:Q23"/>
    <mergeCell ref="A24:Q24"/>
    <mergeCell ref="E26:G26"/>
    <mergeCell ref="K26:M26"/>
    <mergeCell ref="O26:Q26"/>
    <mergeCell ref="F30:H30"/>
    <mergeCell ref="B30:E30"/>
    <mergeCell ref="J30:O30"/>
    <mergeCell ref="O27:Q27"/>
    <mergeCell ref="O28:Q28"/>
  </mergeCells>
  <phoneticPr fontId="4"/>
  <dataValidations count="5">
    <dataValidation type="list" allowBlank="1" showInputMessage="1" showErrorMessage="1" sqref="B14" xr:uid="{8E88581C-610D-4B23-9450-A5635D4BA16A}">
      <formula1>$R$2:$R$3</formula1>
    </dataValidation>
    <dataValidation type="list" allowBlank="1" showInputMessage="1" showErrorMessage="1" sqref="B1:C1" xr:uid="{0848DF9E-ED11-4A59-A5BF-1AFE794C22EC}">
      <formula1>"□ 新規申請,■ 新規申請"</formula1>
    </dataValidation>
    <dataValidation type="list" allowBlank="1" showInputMessage="1" showErrorMessage="1" sqref="D1:G1" xr:uid="{D133B4C0-71AC-4552-94F6-838E629654D4}">
      <formula1>"□ 変更申請,■ 変更申請"</formula1>
    </dataValidation>
    <dataValidation type="list" showInputMessage="1" showErrorMessage="1" sqref="M2" xr:uid="{9BB4B927-C42A-4E53-8EA1-BBF43C50DC24}">
      <formula1>"　□治験,　■治験"</formula1>
    </dataValidation>
    <dataValidation type="list" showInputMessage="1" showErrorMessage="1" sqref="M3" xr:uid="{51F4477C-96C0-4C1A-B1DD-B41465CB97BC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900B-BCAA-402F-B911-EB299A1DDFD5}">
  <sheetPr>
    <tabColor rgb="FFFFFFCC"/>
  </sheetPr>
  <dimension ref="A1:Y273"/>
  <sheetViews>
    <sheetView view="pageBreakPreview" zoomScaleNormal="100" zoomScaleSheetLayoutView="100" workbookViewId="0">
      <pane ySplit="1" topLeftCell="A2" activePane="bottomLeft" state="frozen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8" width="4.5" style="2" customWidth="1"/>
    <col min="19" max="19" width="3.25" style="2" customWidth="1"/>
    <col min="20" max="20" width="9.125" style="2" customWidth="1"/>
    <col min="21" max="16384" width="9" style="2"/>
  </cols>
  <sheetData>
    <row r="1" spans="1:25" ht="15" customHeight="1">
      <c r="A1" s="4" t="s">
        <v>10</v>
      </c>
      <c r="B1" s="268" t="s">
        <v>31</v>
      </c>
      <c r="C1" s="269"/>
      <c r="D1" s="268" t="s">
        <v>32</v>
      </c>
      <c r="E1" s="270"/>
      <c r="F1" s="270"/>
      <c r="G1" s="269"/>
      <c r="J1" s="206" t="s">
        <v>0</v>
      </c>
      <c r="K1" s="207"/>
      <c r="L1" s="208"/>
      <c r="M1" s="209"/>
      <c r="N1" s="210"/>
      <c r="O1" s="210"/>
      <c r="P1" s="210"/>
      <c r="Q1" s="211"/>
      <c r="R1" s="107"/>
      <c r="S1" s="107"/>
    </row>
    <row r="2" spans="1:25" ht="15" customHeight="1">
      <c r="A2" s="17" t="s">
        <v>65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  <c r="R2" s="108" t="s">
        <v>197</v>
      </c>
      <c r="S2" s="108"/>
    </row>
    <row r="3" spans="1:25" ht="15" customHeight="1">
      <c r="J3" s="215"/>
      <c r="K3" s="216"/>
      <c r="L3" s="217"/>
      <c r="M3" s="221" t="s">
        <v>196</v>
      </c>
      <c r="N3" s="222"/>
      <c r="O3" s="222"/>
      <c r="P3" s="222"/>
      <c r="Q3" s="223"/>
      <c r="R3" s="108" t="s">
        <v>198</v>
      </c>
      <c r="S3" s="108"/>
    </row>
    <row r="4" spans="1:25" ht="9.75" customHeight="1">
      <c r="K4" s="3"/>
      <c r="L4" s="3"/>
      <c r="M4" s="3"/>
      <c r="N4" s="4"/>
      <c r="O4" s="4"/>
      <c r="P4" s="4"/>
    </row>
    <row r="5" spans="1:25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97"/>
      <c r="S5" s="97"/>
      <c r="T5" s="18"/>
      <c r="U5" s="18"/>
      <c r="V5" s="18"/>
      <c r="W5" s="18"/>
      <c r="X5" s="18"/>
      <c r="Y5" s="18"/>
    </row>
    <row r="7" spans="1:25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98"/>
      <c r="S7" s="98"/>
    </row>
    <row r="8" spans="1:25" ht="12" customHeight="1">
      <c r="H8" s="2" t="s">
        <v>5</v>
      </c>
    </row>
    <row r="9" spans="1:25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109"/>
      <c r="S9" s="109"/>
    </row>
    <row r="10" spans="1:25" s="1" customFormat="1" ht="7.5" customHeight="1"/>
    <row r="11" spans="1:25" s="1" customFormat="1" ht="17.100000000000001" customHeight="1">
      <c r="A11" s="1" t="s">
        <v>66</v>
      </c>
      <c r="O11" s="197" t="s">
        <v>8</v>
      </c>
      <c r="P11" s="198"/>
      <c r="Q11" s="198"/>
      <c r="R11" s="101"/>
      <c r="S11" s="101"/>
    </row>
    <row r="12" spans="1:25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  <c r="R12" s="22"/>
      <c r="S12" s="22"/>
    </row>
    <row r="13" spans="1:25" s="1" customFormat="1" ht="18" customHeight="1">
      <c r="A13" s="21" t="s">
        <v>61</v>
      </c>
      <c r="B13" s="80" t="s">
        <v>116</v>
      </c>
      <c r="C13" s="9"/>
      <c r="D13" s="9"/>
      <c r="E13" s="9"/>
      <c r="F13" s="9"/>
      <c r="N13" s="72"/>
      <c r="Q13" s="19"/>
      <c r="R13" s="137"/>
    </row>
    <row r="14" spans="1:25" s="1" customFormat="1" ht="18" customHeight="1">
      <c r="A14" s="21"/>
      <c r="B14" s="80" t="s">
        <v>117</v>
      </c>
      <c r="C14" s="9"/>
      <c r="D14" s="9"/>
      <c r="E14" s="9"/>
      <c r="F14" s="9"/>
      <c r="N14" s="72"/>
      <c r="Q14" s="19"/>
    </row>
    <row r="15" spans="1:25" s="1" customFormat="1" ht="18" customHeight="1">
      <c r="A15" s="21"/>
      <c r="B15" s="80" t="s">
        <v>118</v>
      </c>
      <c r="C15" s="9"/>
      <c r="D15" s="9"/>
      <c r="E15" s="9"/>
      <c r="F15" s="9"/>
      <c r="G15" s="5"/>
      <c r="H15" s="5"/>
      <c r="I15" s="5"/>
      <c r="J15" s="5"/>
      <c r="K15" s="5"/>
      <c r="L15" s="5"/>
      <c r="M15" s="5"/>
      <c r="N15" s="72"/>
      <c r="Q15" s="19"/>
    </row>
    <row r="16" spans="1:25" s="1" customFormat="1" ht="18" customHeight="1">
      <c r="A16" s="21"/>
      <c r="B16" s="80" t="s">
        <v>119</v>
      </c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72"/>
      <c r="P16" s="8" t="s">
        <v>50</v>
      </c>
      <c r="Q16" s="45"/>
      <c r="R16" s="87"/>
      <c r="S16" s="87"/>
    </row>
    <row r="17" spans="1:24" s="1" customFormat="1" ht="18" customHeight="1">
      <c r="A17" s="78"/>
      <c r="B17" s="136" t="s">
        <v>197</v>
      </c>
      <c r="D17" s="39"/>
      <c r="E17" s="279" t="s">
        <v>12</v>
      </c>
      <c r="F17" s="280"/>
      <c r="G17" s="280"/>
      <c r="H17" s="253">
        <f>IF($B17=$R$2,$D17*6000,IF($B17=$R$3,$D17*6000*0.8,0))</f>
        <v>0</v>
      </c>
      <c r="I17" s="253"/>
      <c r="J17" s="55" t="s">
        <v>57</v>
      </c>
      <c r="K17" s="29" t="s">
        <v>58</v>
      </c>
      <c r="L17" s="247" t="s">
        <v>184</v>
      </c>
      <c r="M17" s="247"/>
      <c r="N17" s="287"/>
      <c r="O17" s="181">
        <f>H17*1.1</f>
        <v>0</v>
      </c>
      <c r="P17" s="181"/>
      <c r="Q17" s="182"/>
      <c r="R17" s="100"/>
      <c r="S17" s="100"/>
    </row>
    <row r="18" spans="1:24" s="1" customFormat="1" ht="18" customHeight="1">
      <c r="A18" s="50" t="s">
        <v>62</v>
      </c>
      <c r="B18" s="81" t="s">
        <v>171</v>
      </c>
      <c r="C18" s="57"/>
      <c r="D18" s="57"/>
      <c r="E18" s="57"/>
      <c r="F18" s="57"/>
      <c r="G18" s="48"/>
      <c r="H18" s="48"/>
      <c r="I18" s="48"/>
      <c r="J18" s="48"/>
      <c r="K18" s="48"/>
      <c r="L18" s="48"/>
      <c r="M18" s="48"/>
      <c r="N18" s="67"/>
      <c r="O18" s="48"/>
      <c r="P18" s="48"/>
      <c r="Q18" s="49"/>
    </row>
    <row r="19" spans="1:24" s="1" customFormat="1" ht="18" customHeight="1">
      <c r="A19" s="21"/>
      <c r="B19" s="80" t="s">
        <v>172</v>
      </c>
      <c r="C19" s="9"/>
      <c r="D19" s="9"/>
      <c r="E19" s="9"/>
      <c r="F19" s="9"/>
      <c r="N19" s="72"/>
      <c r="P19" s="1" t="s">
        <v>51</v>
      </c>
      <c r="Q19" s="45"/>
      <c r="R19" s="87"/>
      <c r="S19" s="87"/>
    </row>
    <row r="20" spans="1:24" s="1" customFormat="1" ht="18" customHeight="1">
      <c r="A20" s="79"/>
      <c r="B20" s="136" t="s">
        <v>197</v>
      </c>
      <c r="C20" s="53"/>
      <c r="D20" s="64"/>
      <c r="E20" s="263" t="s">
        <v>13</v>
      </c>
      <c r="F20" s="264"/>
      <c r="G20" s="264"/>
      <c r="H20" s="253">
        <f>IF($B20=$R$2,$D20*1000,IF($B20=$R$3,$D20*1000*0.8,0))</f>
        <v>0</v>
      </c>
      <c r="I20" s="253"/>
      <c r="J20" s="58" t="s">
        <v>57</v>
      </c>
      <c r="K20" s="59" t="s">
        <v>58</v>
      </c>
      <c r="L20" s="262" t="s">
        <v>184</v>
      </c>
      <c r="M20" s="262"/>
      <c r="N20" s="265"/>
      <c r="O20" s="266">
        <f>H20*1.1</f>
        <v>0</v>
      </c>
      <c r="P20" s="266"/>
      <c r="Q20" s="267"/>
      <c r="R20" s="100"/>
      <c r="S20" s="100"/>
    </row>
    <row r="21" spans="1:24" s="1" customFormat="1" ht="18" customHeight="1">
      <c r="A21" s="21" t="s">
        <v>63</v>
      </c>
      <c r="B21" s="66" t="s">
        <v>120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7"/>
      <c r="P21" s="32" t="s">
        <v>52</v>
      </c>
      <c r="Q21" s="19"/>
    </row>
    <row r="22" spans="1:24" s="1" customFormat="1" ht="18" customHeight="1">
      <c r="A22" s="21"/>
      <c r="B22" s="69"/>
      <c r="C22" s="53"/>
      <c r="D22" s="261">
        <v>400000</v>
      </c>
      <c r="E22" s="261"/>
      <c r="F22" s="58" t="s">
        <v>57</v>
      </c>
      <c r="G22" s="59" t="s">
        <v>58</v>
      </c>
      <c r="H22" s="262" t="s">
        <v>184</v>
      </c>
      <c r="I22" s="262"/>
      <c r="J22" s="262"/>
      <c r="K22" s="53"/>
      <c r="L22" s="53"/>
      <c r="M22" s="53"/>
      <c r="N22" s="70"/>
      <c r="O22" s="229">
        <f>D22*1.1</f>
        <v>440000.00000000006</v>
      </c>
      <c r="P22" s="230"/>
      <c r="Q22" s="231"/>
      <c r="R22" s="3"/>
      <c r="S22" s="3"/>
    </row>
    <row r="23" spans="1:24" s="1" customFormat="1" ht="18" customHeight="1">
      <c r="A23" s="50" t="s">
        <v>64</v>
      </c>
      <c r="B23" s="66" t="s">
        <v>121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48"/>
      <c r="P23" s="51" t="s">
        <v>42</v>
      </c>
      <c r="Q23" s="63"/>
      <c r="R23" s="110"/>
      <c r="S23" s="110"/>
      <c r="W23" s="279"/>
      <c r="X23" s="280"/>
    </row>
    <row r="24" spans="1:24" s="1" customFormat="1" ht="18" customHeight="1">
      <c r="A24" s="52"/>
      <c r="B24" s="69"/>
      <c r="C24" s="53"/>
      <c r="D24" s="261">
        <f>(O17+O20+O22)</f>
        <v>440000.00000000006</v>
      </c>
      <c r="E24" s="261"/>
      <c r="F24" s="58" t="s">
        <v>57</v>
      </c>
      <c r="G24" s="59" t="s">
        <v>58</v>
      </c>
      <c r="H24" s="262" t="s">
        <v>47</v>
      </c>
      <c r="I24" s="262"/>
      <c r="J24" s="262"/>
      <c r="K24" s="53"/>
      <c r="L24" s="53"/>
      <c r="M24" s="53"/>
      <c r="N24" s="70"/>
      <c r="O24" s="237">
        <f>D24*0.2</f>
        <v>88000.000000000015</v>
      </c>
      <c r="P24" s="245"/>
      <c r="Q24" s="246"/>
      <c r="R24" s="3"/>
      <c r="S24" s="3"/>
    </row>
    <row r="25" spans="1:24" s="1" customFormat="1" ht="18" customHeight="1">
      <c r="A25" s="77" t="s">
        <v>126</v>
      </c>
      <c r="B25" s="68"/>
      <c r="N25" s="72"/>
      <c r="P25" s="8" t="s">
        <v>53</v>
      </c>
      <c r="Q25" s="19"/>
    </row>
    <row r="26" spans="1:24" s="1" customFormat="1" ht="18" customHeight="1">
      <c r="A26" s="6"/>
      <c r="B26" s="73"/>
      <c r="C26" s="7"/>
      <c r="D26" s="7" t="s">
        <v>56</v>
      </c>
      <c r="E26" s="7"/>
      <c r="F26" s="7"/>
      <c r="G26" s="7"/>
      <c r="H26" s="7"/>
      <c r="I26" s="7"/>
      <c r="J26" s="7"/>
      <c r="K26" s="7"/>
      <c r="L26" s="7"/>
      <c r="M26" s="7"/>
      <c r="N26" s="74"/>
      <c r="O26" s="248">
        <f>O17+O20+O22+O24</f>
        <v>528000.00000000012</v>
      </c>
      <c r="P26" s="249"/>
      <c r="Q26" s="250"/>
      <c r="R26" s="3"/>
      <c r="S26" s="3"/>
    </row>
    <row r="27" spans="1:24" s="29" customFormat="1" ht="18" customHeight="1">
      <c r="A27" s="187" t="s">
        <v>127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9"/>
      <c r="R27" s="22"/>
      <c r="S27" s="22"/>
    </row>
    <row r="28" spans="1:24" s="1" customFormat="1" ht="18" customHeight="1">
      <c r="A28" s="77" t="s">
        <v>126</v>
      </c>
      <c r="B28" s="71" t="s">
        <v>84</v>
      </c>
      <c r="N28" s="72"/>
      <c r="P28" s="8" t="s">
        <v>54</v>
      </c>
      <c r="Q28" s="19"/>
    </row>
    <row r="29" spans="1:24" s="1" customFormat="1" ht="18" customHeight="1">
      <c r="A29" s="6"/>
      <c r="B29" s="73"/>
      <c r="C29" s="7"/>
      <c r="D29" s="7" t="s">
        <v>16</v>
      </c>
      <c r="E29" s="258">
        <f>O26</f>
        <v>528000.00000000012</v>
      </c>
      <c r="F29" s="258"/>
      <c r="G29" s="258"/>
      <c r="H29" s="34" t="s">
        <v>57</v>
      </c>
      <c r="I29" s="23" t="s">
        <v>58</v>
      </c>
      <c r="J29" s="184" t="s">
        <v>46</v>
      </c>
      <c r="K29" s="184"/>
      <c r="L29" s="184"/>
      <c r="M29" s="7"/>
      <c r="N29" s="74"/>
      <c r="O29" s="248">
        <f>ROUNDUP(E29*0.3,0)</f>
        <v>158400</v>
      </c>
      <c r="P29" s="249"/>
      <c r="Q29" s="250"/>
      <c r="R29" s="3"/>
      <c r="S29" s="3"/>
    </row>
    <row r="30" spans="1:24" s="1" customFormat="1" ht="18" customHeight="1">
      <c r="A30" s="187" t="s">
        <v>125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22"/>
      <c r="S30" s="22"/>
    </row>
    <row r="31" spans="1:24" s="1" customFormat="1" ht="18" customHeight="1">
      <c r="A31" s="21"/>
      <c r="B31" s="71" t="s">
        <v>80</v>
      </c>
      <c r="N31" s="72"/>
      <c r="O31" s="8"/>
      <c r="P31" s="8" t="s">
        <v>17</v>
      </c>
      <c r="Q31" s="19"/>
    </row>
    <row r="32" spans="1:24" s="1" customFormat="1" ht="18" customHeight="1">
      <c r="A32" s="21"/>
      <c r="B32" s="68"/>
      <c r="D32" s="1" t="s">
        <v>59</v>
      </c>
      <c r="E32" s="259">
        <f>+O26</f>
        <v>528000.00000000012</v>
      </c>
      <c r="F32" s="259"/>
      <c r="G32" s="259"/>
      <c r="H32" s="29" t="s">
        <v>57</v>
      </c>
      <c r="I32" s="29" t="s">
        <v>44</v>
      </c>
      <c r="J32" s="29" t="s">
        <v>60</v>
      </c>
      <c r="K32" s="259">
        <f>+O29</f>
        <v>158400</v>
      </c>
      <c r="L32" s="260"/>
      <c r="M32" s="260"/>
      <c r="N32" s="72" t="s">
        <v>11</v>
      </c>
      <c r="O32" s="229">
        <f>E32+K32</f>
        <v>686400.00000000012</v>
      </c>
      <c r="P32" s="230"/>
      <c r="Q32" s="231"/>
      <c r="R32" s="3"/>
      <c r="S32" s="3"/>
    </row>
    <row r="33" spans="1:25" s="1" customFormat="1" ht="15" customHeight="1">
      <c r="A33" s="21"/>
      <c r="B33" s="68"/>
      <c r="E33" s="13"/>
      <c r="F33" s="11"/>
      <c r="G33" s="11"/>
      <c r="N33" s="72"/>
      <c r="O33" s="172" t="s">
        <v>9</v>
      </c>
      <c r="P33" s="173"/>
      <c r="Q33" s="174"/>
      <c r="R33" s="99"/>
      <c r="S33" s="99"/>
    </row>
    <row r="34" spans="1:25" s="1" customFormat="1" ht="18" customHeight="1">
      <c r="A34" s="6"/>
      <c r="B34" s="7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4"/>
      <c r="O34" s="175">
        <f>ROUNDDOWN(O32/110*10,0)</f>
        <v>62400</v>
      </c>
      <c r="P34" s="176"/>
      <c r="Q34" s="177"/>
      <c r="R34" s="111"/>
      <c r="S34" s="111"/>
    </row>
    <row r="35" spans="1:25" s="1" customFormat="1" ht="18" customHeight="1">
      <c r="A35" s="285" t="s">
        <v>113</v>
      </c>
      <c r="B35" s="286"/>
      <c r="C35" s="286"/>
      <c r="D35" s="38">
        <v>1</v>
      </c>
      <c r="E35" s="1" t="s">
        <v>18</v>
      </c>
      <c r="S35" s="127"/>
      <c r="T35" s="128"/>
      <c r="U35" s="271" t="s">
        <v>164</v>
      </c>
      <c r="V35" s="272"/>
      <c r="W35" s="272"/>
      <c r="X35" s="273"/>
    </row>
    <row r="36" spans="1:25" s="1" customFormat="1" ht="18" customHeight="1">
      <c r="S36" s="6"/>
      <c r="T36" s="129"/>
      <c r="U36" s="25">
        <v>1</v>
      </c>
      <c r="V36" s="116">
        <v>2</v>
      </c>
      <c r="W36" s="25">
        <v>3</v>
      </c>
      <c r="X36" s="112">
        <v>4</v>
      </c>
    </row>
    <row r="37" spans="1:25" s="1" customFormat="1" ht="18" customHeight="1">
      <c r="A37" s="14" t="s">
        <v>161</v>
      </c>
      <c r="B37" s="277" t="s">
        <v>19</v>
      </c>
      <c r="C37" s="278"/>
      <c r="D37" s="29">
        <f>HLOOKUP(D$35,U36:X40,2)</f>
        <v>100</v>
      </c>
      <c r="E37" s="279" t="s">
        <v>20</v>
      </c>
      <c r="F37" s="280"/>
      <c r="G37" s="281">
        <f>ROUNDUP(O$32*D37/100,0)</f>
        <v>686400</v>
      </c>
      <c r="H37" s="281"/>
      <c r="I37" s="281"/>
      <c r="J37" s="11" t="s">
        <v>11</v>
      </c>
      <c r="K37" s="1" t="s">
        <v>21</v>
      </c>
      <c r="L37" s="284"/>
      <c r="M37" s="284"/>
      <c r="N37" s="284"/>
      <c r="O37" s="284"/>
      <c r="P37" s="284"/>
      <c r="Q37" s="1" t="s">
        <v>22</v>
      </c>
      <c r="S37" s="274" t="s">
        <v>165</v>
      </c>
      <c r="T37" s="124" t="s">
        <v>166</v>
      </c>
      <c r="U37" s="113">
        <v>100</v>
      </c>
      <c r="V37" s="117">
        <v>60</v>
      </c>
      <c r="W37" s="113">
        <v>50</v>
      </c>
      <c r="X37" s="120">
        <v>40</v>
      </c>
      <c r="Y37" s="106" t="s">
        <v>163</v>
      </c>
    </row>
    <row r="38" spans="1:25" s="1" customFormat="1" ht="18" customHeight="1">
      <c r="B38" s="277" t="s">
        <v>23</v>
      </c>
      <c r="C38" s="278"/>
      <c r="D38" s="29">
        <f>HLOOKUP(D$35,U36:X40,3)</f>
        <v>0</v>
      </c>
      <c r="E38" s="279" t="s">
        <v>20</v>
      </c>
      <c r="F38" s="280"/>
      <c r="G38" s="281">
        <f>IF(D35=2,O32-G37,ROUNDUP(O$32*D38/100,0))</f>
        <v>0</v>
      </c>
      <c r="H38" s="281"/>
      <c r="I38" s="281"/>
      <c r="J38" s="11" t="s">
        <v>11</v>
      </c>
      <c r="K38" s="1" t="s">
        <v>21</v>
      </c>
      <c r="L38" s="282"/>
      <c r="M38" s="282"/>
      <c r="N38" s="282"/>
      <c r="O38" s="282"/>
      <c r="P38" s="282"/>
      <c r="Q38" s="1" t="s">
        <v>22</v>
      </c>
      <c r="S38" s="275"/>
      <c r="T38" s="125" t="s">
        <v>167</v>
      </c>
      <c r="U38" s="114">
        <v>0</v>
      </c>
      <c r="V38" s="118">
        <v>40</v>
      </c>
      <c r="W38" s="114">
        <v>30</v>
      </c>
      <c r="X38" s="121">
        <v>30</v>
      </c>
    </row>
    <row r="39" spans="1:25" s="1" customFormat="1" ht="18" customHeight="1">
      <c r="B39" s="277" t="s">
        <v>24</v>
      </c>
      <c r="C39" s="278"/>
      <c r="D39" s="29">
        <f>HLOOKUP(D$35,U36:X40,4)</f>
        <v>0</v>
      </c>
      <c r="E39" s="279" t="s">
        <v>20</v>
      </c>
      <c r="F39" s="280"/>
      <c r="G39" s="281">
        <f>IF(D35=3,O32-(G37+G38),ROUNDUP(O$32*D39/100,0))</f>
        <v>0</v>
      </c>
      <c r="H39" s="281"/>
      <c r="I39" s="281"/>
      <c r="J39" s="11" t="s">
        <v>11</v>
      </c>
      <c r="K39" s="1" t="s">
        <v>21</v>
      </c>
      <c r="L39" s="282"/>
      <c r="M39" s="282"/>
      <c r="N39" s="282"/>
      <c r="O39" s="282"/>
      <c r="P39" s="282"/>
      <c r="Q39" s="1" t="s">
        <v>22</v>
      </c>
      <c r="S39" s="275"/>
      <c r="T39" s="125" t="s">
        <v>168</v>
      </c>
      <c r="U39" s="114">
        <v>0</v>
      </c>
      <c r="V39" s="118">
        <v>0</v>
      </c>
      <c r="W39" s="114">
        <v>20</v>
      </c>
      <c r="X39" s="121">
        <v>20</v>
      </c>
    </row>
    <row r="40" spans="1:25" s="1" customFormat="1" ht="18" customHeight="1">
      <c r="B40" s="277" t="s">
        <v>25</v>
      </c>
      <c r="C40" s="278"/>
      <c r="D40" s="29">
        <f>HLOOKUP(D$35,U36:X40,5)</f>
        <v>0</v>
      </c>
      <c r="E40" s="279" t="s">
        <v>20</v>
      </c>
      <c r="F40" s="280"/>
      <c r="G40" s="281">
        <f>IF(D35=4,O32-(G37+G38+G39),0)</f>
        <v>0</v>
      </c>
      <c r="H40" s="281"/>
      <c r="I40" s="281"/>
      <c r="J40" s="11" t="s">
        <v>11</v>
      </c>
      <c r="K40" s="1" t="s">
        <v>21</v>
      </c>
      <c r="L40" s="283"/>
      <c r="M40" s="283"/>
      <c r="N40" s="283"/>
      <c r="O40" s="283"/>
      <c r="P40" s="283"/>
      <c r="Q40" s="1" t="s">
        <v>22</v>
      </c>
      <c r="S40" s="276"/>
      <c r="T40" s="126" t="s">
        <v>169</v>
      </c>
      <c r="U40" s="115">
        <v>0</v>
      </c>
      <c r="V40" s="119">
        <v>0</v>
      </c>
      <c r="W40" s="115">
        <v>0</v>
      </c>
      <c r="X40" s="122">
        <v>10</v>
      </c>
    </row>
    <row r="41" spans="1:25" s="1" customFormat="1" ht="18" customHeight="1">
      <c r="B41" s="14"/>
      <c r="C41" s="15"/>
      <c r="E41" s="14"/>
      <c r="F41" s="15"/>
      <c r="G41" s="16"/>
      <c r="H41" s="16"/>
      <c r="I41" s="16"/>
      <c r="J41" s="11"/>
      <c r="L41" s="14"/>
      <c r="M41" s="15"/>
      <c r="N41" s="15"/>
      <c r="O41" s="15"/>
      <c r="P41" s="15"/>
      <c r="U41" s="26"/>
      <c r="V41" s="26"/>
      <c r="W41" s="26"/>
      <c r="X41" s="123" t="s">
        <v>170</v>
      </c>
    </row>
    <row r="42" spans="1:25" s="1" customFormat="1" ht="18" customHeight="1">
      <c r="A42" s="1" t="s">
        <v>199</v>
      </c>
      <c r="U42" s="26"/>
      <c r="V42" s="26"/>
      <c r="W42" s="26"/>
      <c r="X42" s="123"/>
    </row>
    <row r="43" spans="1:25" s="1" customFormat="1" ht="18" customHeight="1">
      <c r="A43" s="46" t="s">
        <v>200</v>
      </c>
      <c r="C43" s="288">
        <v>1</v>
      </c>
      <c r="D43" s="288"/>
      <c r="E43" s="29" t="s">
        <v>201</v>
      </c>
      <c r="F43" s="289">
        <f>IF($C43="","",ROUNDDOWN($G38/$C43,0))</f>
        <v>0</v>
      </c>
      <c r="G43" s="289"/>
      <c r="H43" s="289"/>
      <c r="I43" s="289"/>
      <c r="J43" s="290">
        <f>$G38</f>
        <v>0</v>
      </c>
      <c r="K43" s="290"/>
      <c r="L43" s="291">
        <f>$C43</f>
        <v>1</v>
      </c>
      <c r="M43" s="291"/>
      <c r="N43" s="291"/>
      <c r="O43" s="291"/>
      <c r="P43" s="291"/>
      <c r="Q43" s="291"/>
      <c r="U43" s="26"/>
      <c r="V43" s="26"/>
      <c r="W43" s="26"/>
      <c r="X43" s="123"/>
    </row>
    <row r="44" spans="1:25" s="1" customFormat="1" ht="18" customHeight="1">
      <c r="A44" s="46" t="s">
        <v>202</v>
      </c>
      <c r="C44" s="288">
        <v>1</v>
      </c>
      <c r="D44" s="288"/>
      <c r="E44" s="29" t="s">
        <v>201</v>
      </c>
      <c r="F44" s="289">
        <f>IF($C44="","",ROUNDDOWN($G39/$C44,0))</f>
        <v>0</v>
      </c>
      <c r="G44" s="289"/>
      <c r="H44" s="289"/>
      <c r="I44" s="289"/>
      <c r="J44" s="290">
        <f>$G39</f>
        <v>0</v>
      </c>
      <c r="K44" s="290"/>
      <c r="L44" s="291">
        <f>$C44</f>
        <v>1</v>
      </c>
      <c r="M44" s="291"/>
      <c r="N44" s="291"/>
      <c r="O44" s="291"/>
      <c r="P44" s="291"/>
      <c r="Q44" s="291"/>
      <c r="U44" s="26"/>
      <c r="V44" s="26"/>
      <c r="W44" s="26"/>
      <c r="X44" s="123"/>
    </row>
    <row r="45" spans="1:25" s="1" customFormat="1" ht="18" customHeight="1">
      <c r="A45" s="46" t="s">
        <v>203</v>
      </c>
      <c r="B45" s="14"/>
      <c r="C45" s="288">
        <v>1</v>
      </c>
      <c r="D45" s="288"/>
      <c r="E45" s="29" t="s">
        <v>201</v>
      </c>
      <c r="F45" s="289">
        <f>IF($C45="","",ROUNDDOWN($G40/$C45,0))</f>
        <v>0</v>
      </c>
      <c r="G45" s="289"/>
      <c r="H45" s="289"/>
      <c r="I45" s="289"/>
      <c r="J45" s="290">
        <f>$G40</f>
        <v>0</v>
      </c>
      <c r="K45" s="290"/>
      <c r="L45" s="291">
        <f>$C45</f>
        <v>1</v>
      </c>
      <c r="M45" s="291"/>
      <c r="N45" s="291"/>
      <c r="O45" s="291"/>
      <c r="P45" s="291"/>
      <c r="Q45" s="291"/>
      <c r="U45" s="26"/>
      <c r="V45" s="26"/>
      <c r="W45" s="26"/>
      <c r="X45" s="123"/>
    </row>
    <row r="46" spans="1:25" s="1" customFormat="1" ht="18" customHeight="1">
      <c r="B46" s="14"/>
      <c r="C46" s="15"/>
      <c r="E46" s="14"/>
      <c r="F46" s="15"/>
      <c r="G46" s="16"/>
      <c r="H46" s="16"/>
      <c r="I46" s="16"/>
      <c r="J46" s="11"/>
      <c r="L46" s="14"/>
      <c r="M46" s="15"/>
      <c r="N46" s="15"/>
      <c r="O46" s="15"/>
      <c r="P46" s="15"/>
      <c r="U46" s="26"/>
      <c r="V46" s="26"/>
      <c r="W46" s="26"/>
      <c r="X46" s="123"/>
    </row>
    <row r="47" spans="1:25" s="1" customFormat="1" ht="18" customHeight="1">
      <c r="A47" s="1" t="s">
        <v>114</v>
      </c>
    </row>
    <row r="48" spans="1:25" s="1" customFormat="1" ht="18" customHeight="1">
      <c r="A48" s="1" t="s">
        <v>162</v>
      </c>
    </row>
    <row r="49" spans="1:1" s="1" customFormat="1" ht="18" customHeight="1">
      <c r="A49" s="1" t="s">
        <v>115</v>
      </c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</sheetData>
  <mergeCells count="69">
    <mergeCell ref="C45:D45"/>
    <mergeCell ref="F45:I45"/>
    <mergeCell ref="J45:K45"/>
    <mergeCell ref="L45:Q45"/>
    <mergeCell ref="C43:D43"/>
    <mergeCell ref="F43:I43"/>
    <mergeCell ref="J43:K43"/>
    <mergeCell ref="L43:Q43"/>
    <mergeCell ref="C44:D44"/>
    <mergeCell ref="F44:I44"/>
    <mergeCell ref="J44:K44"/>
    <mergeCell ref="L44:Q44"/>
    <mergeCell ref="M1:Q1"/>
    <mergeCell ref="J2:L3"/>
    <mergeCell ref="M2:Q2"/>
    <mergeCell ref="M3:Q3"/>
    <mergeCell ref="D22:E22"/>
    <mergeCell ref="H22:J22"/>
    <mergeCell ref="E20:G20"/>
    <mergeCell ref="H20:I20"/>
    <mergeCell ref="L20:N20"/>
    <mergeCell ref="B1:C1"/>
    <mergeCell ref="D1:G1"/>
    <mergeCell ref="J1:L1"/>
    <mergeCell ref="O33:Q33"/>
    <mergeCell ref="O34:Q34"/>
    <mergeCell ref="O22:Q22"/>
    <mergeCell ref="J5:Q5"/>
    <mergeCell ref="A7:Q7"/>
    <mergeCell ref="B9:Q9"/>
    <mergeCell ref="O11:Q11"/>
    <mergeCell ref="E17:G17"/>
    <mergeCell ref="H17:I17"/>
    <mergeCell ref="L17:N17"/>
    <mergeCell ref="O17:Q17"/>
    <mergeCell ref="O20:Q20"/>
    <mergeCell ref="A12:Q12"/>
    <mergeCell ref="G38:I38"/>
    <mergeCell ref="L38:P38"/>
    <mergeCell ref="A35:C35"/>
    <mergeCell ref="W23:X23"/>
    <mergeCell ref="D24:E24"/>
    <mergeCell ref="H24:J24"/>
    <mergeCell ref="O24:Q24"/>
    <mergeCell ref="O26:Q26"/>
    <mergeCell ref="E29:G29"/>
    <mergeCell ref="J29:L29"/>
    <mergeCell ref="O29:Q29"/>
    <mergeCell ref="A27:Q27"/>
    <mergeCell ref="A30:Q30"/>
    <mergeCell ref="E32:G32"/>
    <mergeCell ref="K32:M32"/>
    <mergeCell ref="O32:Q32"/>
    <mergeCell ref="U35:X35"/>
    <mergeCell ref="S37:S40"/>
    <mergeCell ref="B39:C39"/>
    <mergeCell ref="E39:F39"/>
    <mergeCell ref="G39:I39"/>
    <mergeCell ref="L39:P39"/>
    <mergeCell ref="B40:C40"/>
    <mergeCell ref="E40:F40"/>
    <mergeCell ref="G40:I40"/>
    <mergeCell ref="L40:P40"/>
    <mergeCell ref="B37:C37"/>
    <mergeCell ref="E37:F37"/>
    <mergeCell ref="G37:I37"/>
    <mergeCell ref="L37:P37"/>
    <mergeCell ref="B38:C38"/>
    <mergeCell ref="E38:F38"/>
  </mergeCells>
  <phoneticPr fontId="4"/>
  <dataValidations count="6">
    <dataValidation type="list" allowBlank="1" showInputMessage="1" showErrorMessage="1" sqref="D35" xr:uid="{F3A0D142-C5B3-47B0-B545-BD0B99FBFB06}">
      <formula1>$U$36:$X$36</formula1>
    </dataValidation>
    <dataValidation type="list" showInputMessage="1" showErrorMessage="1" sqref="M3" xr:uid="{BB47B732-23DC-4E75-966E-0B839E338A76}">
      <formula1>"　□製造販売後臨床試験,　■製造販売後臨床試験"</formula1>
    </dataValidation>
    <dataValidation type="list" showInputMessage="1" showErrorMessage="1" sqref="M2" xr:uid="{E79A3BF5-D54E-4C4F-A826-E2A476D5A7EF}">
      <formula1>"　□治験,　■治験"</formula1>
    </dataValidation>
    <dataValidation type="list" allowBlank="1" showInputMessage="1" showErrorMessage="1" sqref="D1:G1" xr:uid="{20715DD7-DD73-42C7-8E9A-08A012ED22E2}">
      <formula1>"□ 変更申請,■ 変更申請"</formula1>
    </dataValidation>
    <dataValidation type="list" allowBlank="1" showInputMessage="1" showErrorMessage="1" sqref="B1:C1" xr:uid="{563F2FB0-1F47-43A7-8ABF-D5B60540345A}">
      <formula1>"□ 新規申請,■ 新規申請"</formula1>
    </dataValidation>
    <dataValidation type="list" allowBlank="1" showInputMessage="1" showErrorMessage="1" sqref="B17 B20" xr:uid="{90C91301-8D2B-43C7-B568-D67FB7F1361B}">
      <formula1>$R$2:$R$3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ADDC-2646-4E8E-96DF-F4D5FCC1D2AE}">
  <sheetPr>
    <tabColor rgb="FFFFFFCC"/>
  </sheetPr>
  <dimension ref="A1:W269"/>
  <sheetViews>
    <sheetView zoomScaleNormal="100" zoomScaleSheetLayoutView="100" workbookViewId="0">
      <pane ySplit="1" topLeftCell="A2" activePane="bottomLeft" state="frozen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3" ht="15" customHeight="1">
      <c r="A1" s="4" t="s">
        <v>26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209"/>
      <c r="N1" s="210"/>
      <c r="O1" s="210"/>
      <c r="P1" s="210"/>
      <c r="Q1" s="211"/>
    </row>
    <row r="2" spans="1:23" ht="15" customHeight="1">
      <c r="A2" s="17" t="s">
        <v>67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23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23" ht="9.75" customHeight="1">
      <c r="K4" s="3"/>
      <c r="L4" s="3"/>
      <c r="M4" s="3"/>
      <c r="N4" s="4"/>
      <c r="O4" s="4"/>
      <c r="P4" s="4"/>
    </row>
    <row r="5" spans="1:23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18"/>
      <c r="S5" s="18"/>
      <c r="T5" s="18"/>
      <c r="U5" s="18"/>
      <c r="V5" s="18"/>
      <c r="W5" s="18"/>
    </row>
    <row r="7" spans="1:23" ht="19.5" customHeight="1">
      <c r="A7" s="204" t="s">
        <v>155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23" ht="12" customHeight="1">
      <c r="H8" s="2" t="s">
        <v>5</v>
      </c>
    </row>
    <row r="9" spans="1:23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23" s="1" customFormat="1" ht="7.5" customHeight="1"/>
    <row r="11" spans="1:23" s="1" customFormat="1" ht="17.100000000000001" customHeight="1">
      <c r="A11" s="1" t="s">
        <v>66</v>
      </c>
      <c r="O11" s="235" t="s">
        <v>8</v>
      </c>
      <c r="P11" s="254"/>
      <c r="Q11" s="254"/>
    </row>
    <row r="12" spans="1:23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23" s="1" customFormat="1" ht="18" customHeight="1">
      <c r="A13" s="21" t="s">
        <v>68</v>
      </c>
      <c r="B13" s="66" t="s">
        <v>122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23" s="1" customFormat="1" ht="18" customHeight="1">
      <c r="A14" s="21"/>
      <c r="B14" s="69"/>
      <c r="C14" s="53"/>
      <c r="D14" s="53"/>
      <c r="E14" s="261">
        <v>60000</v>
      </c>
      <c r="F14" s="261"/>
      <c r="G14" s="58" t="s">
        <v>57</v>
      </c>
      <c r="H14" s="59" t="s">
        <v>58</v>
      </c>
      <c r="I14" s="262" t="s">
        <v>184</v>
      </c>
      <c r="J14" s="262"/>
      <c r="K14" s="262"/>
      <c r="L14" s="53"/>
      <c r="M14" s="53"/>
      <c r="N14" s="70"/>
      <c r="O14" s="229">
        <f>E14*1.1</f>
        <v>66000</v>
      </c>
      <c r="P14" s="230"/>
      <c r="Q14" s="231"/>
    </row>
    <row r="15" spans="1:23" s="1" customFormat="1" ht="18" customHeight="1">
      <c r="A15" s="50" t="s">
        <v>69</v>
      </c>
      <c r="B15" s="66" t="s">
        <v>129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U15" s="279"/>
      <c r="V15" s="280"/>
    </row>
    <row r="16" spans="1:23" s="1" customFormat="1" ht="18" customHeight="1">
      <c r="A16" s="52"/>
      <c r="B16" s="69"/>
      <c r="C16" s="53"/>
      <c r="D16" s="53"/>
      <c r="E16" s="261">
        <f>O14</f>
        <v>66000</v>
      </c>
      <c r="F16" s="261"/>
      <c r="G16" s="58" t="s">
        <v>57</v>
      </c>
      <c r="H16" s="59" t="s">
        <v>58</v>
      </c>
      <c r="I16" s="262" t="s">
        <v>47</v>
      </c>
      <c r="J16" s="262"/>
      <c r="K16" s="262"/>
      <c r="L16" s="53"/>
      <c r="M16" s="53"/>
      <c r="N16" s="70"/>
      <c r="O16" s="237">
        <f>E16*0.2</f>
        <v>13200</v>
      </c>
      <c r="P16" s="245"/>
      <c r="Q16" s="246"/>
    </row>
    <row r="17" spans="1:17" s="1" customFormat="1" ht="18" customHeight="1">
      <c r="A17" s="77" t="s">
        <v>126</v>
      </c>
      <c r="B17" s="68"/>
      <c r="N17" s="72"/>
      <c r="P17" s="8" t="s">
        <v>14</v>
      </c>
      <c r="Q17" s="19"/>
    </row>
    <row r="18" spans="1:17" s="1" customFormat="1" ht="18" customHeight="1">
      <c r="A18" s="6"/>
      <c r="B18" s="73"/>
      <c r="C18" s="7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4"/>
      <c r="O18" s="248">
        <f>O14+O16</f>
        <v>79200</v>
      </c>
      <c r="P18" s="249"/>
      <c r="Q18" s="250"/>
    </row>
    <row r="19" spans="1:17" s="29" customFormat="1" ht="18" customHeight="1">
      <c r="A19" s="187" t="s">
        <v>127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</row>
    <row r="20" spans="1:17" s="1" customFormat="1" ht="18" customHeight="1">
      <c r="A20" s="77" t="s">
        <v>126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17" s="1" customFormat="1" ht="18" customHeight="1">
      <c r="A21" s="6"/>
      <c r="B21" s="73"/>
      <c r="C21" s="7"/>
      <c r="D21" s="7" t="s">
        <v>14</v>
      </c>
      <c r="E21" s="183">
        <f>O18</f>
        <v>79200</v>
      </c>
      <c r="F21" s="183"/>
      <c r="G21" s="34" t="s">
        <v>57</v>
      </c>
      <c r="H21" s="23" t="s">
        <v>58</v>
      </c>
      <c r="I21" s="184" t="s">
        <v>46</v>
      </c>
      <c r="J21" s="184"/>
      <c r="K21" s="184"/>
      <c r="M21" s="7"/>
      <c r="N21" s="74"/>
      <c r="O21" s="248">
        <f>ROUNDUP(E21*0.3,0)</f>
        <v>23760</v>
      </c>
      <c r="P21" s="249"/>
      <c r="Q21" s="250"/>
    </row>
    <row r="22" spans="1:17" s="1" customFormat="1" ht="18" customHeight="1">
      <c r="A22" s="187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1:17" s="1" customFormat="1" ht="18" customHeight="1">
      <c r="A23" s="21"/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8"/>
      <c r="P23" s="8"/>
      <c r="Q23" s="19"/>
    </row>
    <row r="24" spans="1:17" s="1" customFormat="1" ht="18" customHeight="1">
      <c r="A24" s="21"/>
      <c r="B24" s="68"/>
      <c r="D24" s="1" t="s">
        <v>52</v>
      </c>
      <c r="E24" s="178">
        <f>+O18</f>
        <v>79200</v>
      </c>
      <c r="F24" s="178"/>
      <c r="G24" s="29" t="s">
        <v>57</v>
      </c>
      <c r="H24" s="29" t="s">
        <v>44</v>
      </c>
      <c r="I24" s="29" t="s">
        <v>42</v>
      </c>
      <c r="J24" s="178">
        <f>+O21</f>
        <v>23760</v>
      </c>
      <c r="K24" s="178"/>
      <c r="L24" s="11" t="s">
        <v>174</v>
      </c>
      <c r="M24" s="11"/>
      <c r="N24" s="72"/>
      <c r="O24" s="229">
        <f>E24+J24</f>
        <v>102960</v>
      </c>
      <c r="P24" s="230"/>
      <c r="Q24" s="231"/>
    </row>
    <row r="25" spans="1:17" s="1" customFormat="1" ht="15" customHeight="1">
      <c r="A25" s="21"/>
      <c r="B25" s="68"/>
      <c r="E25" s="13"/>
      <c r="F25" s="11"/>
      <c r="G25" s="11"/>
      <c r="N25" s="72"/>
      <c r="O25" s="172" t="s">
        <v>9</v>
      </c>
      <c r="P25" s="173"/>
      <c r="Q25" s="174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75">
        <f>ROUNDDOWN(O24/110*10,0)</f>
        <v>9360</v>
      </c>
      <c r="P26" s="176"/>
      <c r="Q26" s="177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A12:Q12"/>
    <mergeCell ref="A19:Q19"/>
    <mergeCell ref="A22:Q22"/>
    <mergeCell ref="J5:Q5"/>
    <mergeCell ref="A7:Q7"/>
    <mergeCell ref="B9:Q9"/>
    <mergeCell ref="O11:Q11"/>
    <mergeCell ref="I21:K21"/>
    <mergeCell ref="O21:Q21"/>
    <mergeCell ref="E14:F14"/>
    <mergeCell ref="I14:K14"/>
    <mergeCell ref="O14:Q14"/>
    <mergeCell ref="E21:F21"/>
    <mergeCell ref="B1:C1"/>
    <mergeCell ref="D1:G1"/>
    <mergeCell ref="J1:L1"/>
    <mergeCell ref="M1:Q1"/>
    <mergeCell ref="J2:L3"/>
    <mergeCell ref="M2:Q2"/>
    <mergeCell ref="M3:Q3"/>
    <mergeCell ref="U15:V15"/>
    <mergeCell ref="E16:F16"/>
    <mergeCell ref="I16:K16"/>
    <mergeCell ref="O16:Q16"/>
    <mergeCell ref="O18:Q18"/>
    <mergeCell ref="O24:Q24"/>
    <mergeCell ref="O25:Q25"/>
    <mergeCell ref="O26:Q26"/>
    <mergeCell ref="E24:F24"/>
    <mergeCell ref="J24:K24"/>
  </mergeCells>
  <phoneticPr fontId="4"/>
  <dataValidations count="4">
    <dataValidation type="list" allowBlank="1" showInputMessage="1" showErrorMessage="1" sqref="B1:C1" xr:uid="{878175A2-9911-4D87-B25C-3EEAFC8AA05B}">
      <formula1>"□ 新規申請,■ 新規申請"</formula1>
    </dataValidation>
    <dataValidation type="list" allowBlank="1" showInputMessage="1" showErrorMessage="1" sqref="D1:G1" xr:uid="{24AC98C4-C69D-4005-B4B7-F0A3E29B9C09}">
      <formula1>"□ 変更申請,■ 変更申請"</formula1>
    </dataValidation>
    <dataValidation type="list" showInputMessage="1" showErrorMessage="1" sqref="M2" xr:uid="{9D455496-31E7-4BDD-8BF7-F010996EFEBB}">
      <formula1>"　□治験,　■治験"</formula1>
    </dataValidation>
    <dataValidation type="list" showInputMessage="1" showErrorMessage="1" sqref="M3" xr:uid="{B8F3492D-9C57-4A63-AD29-FDEDBA79A13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0919-B64F-492A-858A-F229406A81E5}">
  <sheetPr>
    <tabColor theme="5" tint="0.59999389629810485"/>
  </sheetPr>
  <dimension ref="A1:W269"/>
  <sheetViews>
    <sheetView zoomScaleNormal="100" zoomScaleSheetLayoutView="100" workbookViewId="0">
      <pane ySplit="1" topLeftCell="A2" activePane="bottomLeft" state="frozen"/>
      <selection activeCell="B9" sqref="B9:Q9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2" ht="15" customHeight="1">
      <c r="A1" s="4" t="s">
        <v>71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209"/>
      <c r="N1" s="210"/>
      <c r="O1" s="210"/>
      <c r="P1" s="210"/>
      <c r="Q1" s="211"/>
    </row>
    <row r="2" spans="1:22" ht="15" customHeight="1">
      <c r="A2" s="17" t="s">
        <v>78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22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22" ht="9.75" customHeight="1">
      <c r="K4" s="3"/>
      <c r="L4" s="3"/>
      <c r="M4" s="3"/>
      <c r="N4" s="4"/>
      <c r="O4" s="4"/>
      <c r="P4" s="4"/>
    </row>
    <row r="5" spans="1:22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18"/>
      <c r="S5" s="18"/>
      <c r="T5" s="18"/>
      <c r="U5" s="18"/>
      <c r="V5" s="18"/>
    </row>
    <row r="7" spans="1:22" ht="19.5" customHeight="1">
      <c r="A7" s="204" t="s">
        <v>156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22" ht="12" customHeight="1">
      <c r="H8" s="2" t="s">
        <v>5</v>
      </c>
    </row>
    <row r="9" spans="1:22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22" s="1" customFormat="1" ht="7.5" customHeight="1"/>
    <row r="11" spans="1:22" s="1" customFormat="1" ht="17.100000000000001" customHeight="1">
      <c r="A11" s="1" t="s">
        <v>66</v>
      </c>
      <c r="O11" s="235" t="s">
        <v>8</v>
      </c>
      <c r="P11" s="254"/>
      <c r="Q11" s="254"/>
    </row>
    <row r="12" spans="1:22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22" s="1" customFormat="1" ht="18" customHeight="1">
      <c r="A13" s="21" t="s">
        <v>79</v>
      </c>
      <c r="B13" s="66" t="s">
        <v>85</v>
      </c>
      <c r="C13" s="48"/>
      <c r="D13" s="294"/>
      <c r="E13" s="294"/>
      <c r="F13" s="48" t="s">
        <v>57</v>
      </c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22" s="1" customFormat="1" ht="18" customHeight="1">
      <c r="A14" s="21"/>
      <c r="B14" s="68"/>
      <c r="E14" s="293">
        <f>D13</f>
        <v>0</v>
      </c>
      <c r="F14" s="293"/>
      <c r="G14" s="55" t="s">
        <v>57</v>
      </c>
      <c r="H14" s="29" t="s">
        <v>58</v>
      </c>
      <c r="I14" s="247" t="s">
        <v>184</v>
      </c>
      <c r="J14" s="247"/>
      <c r="K14" s="247"/>
      <c r="N14" s="72"/>
      <c r="O14" s="229">
        <f>E14*1.1</f>
        <v>0</v>
      </c>
      <c r="P14" s="230"/>
      <c r="Q14" s="231"/>
    </row>
    <row r="15" spans="1:22" s="1" customFormat="1" ht="18" customHeight="1">
      <c r="A15" s="50" t="s">
        <v>69</v>
      </c>
      <c r="B15" s="66" t="s">
        <v>86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U15" s="36"/>
    </row>
    <row r="16" spans="1:22" s="1" customFormat="1" ht="18" customHeight="1">
      <c r="A16" s="52"/>
      <c r="B16" s="69"/>
      <c r="C16" s="53"/>
      <c r="D16" s="53"/>
      <c r="E16" s="261">
        <f>O14</f>
        <v>0</v>
      </c>
      <c r="F16" s="261"/>
      <c r="G16" s="58" t="s">
        <v>57</v>
      </c>
      <c r="H16" s="59" t="s">
        <v>58</v>
      </c>
      <c r="I16" s="262" t="s">
        <v>47</v>
      </c>
      <c r="J16" s="262"/>
      <c r="K16" s="262"/>
      <c r="L16" s="53"/>
      <c r="M16" s="53"/>
      <c r="N16" s="70"/>
      <c r="O16" s="237">
        <f>E16*0.2</f>
        <v>0</v>
      </c>
      <c r="P16" s="245"/>
      <c r="Q16" s="246"/>
      <c r="S16" s="2" t="s">
        <v>72</v>
      </c>
      <c r="T16" s="36"/>
      <c r="U16" s="36"/>
    </row>
    <row r="17" spans="1:23" s="1" customFormat="1" ht="18" customHeight="1">
      <c r="A17" s="77" t="s">
        <v>126</v>
      </c>
      <c r="B17" s="71" t="s">
        <v>87</v>
      </c>
      <c r="N17" s="72"/>
      <c r="P17" s="8" t="s">
        <v>14</v>
      </c>
      <c r="Q17" s="19"/>
      <c r="S17" s="135" t="s">
        <v>224</v>
      </c>
      <c r="T17" s="37"/>
      <c r="U17" s="165"/>
      <c r="V17" s="2" t="s">
        <v>73</v>
      </c>
    </row>
    <row r="18" spans="1:23" s="1" customFormat="1" ht="18" customHeight="1">
      <c r="A18" s="6"/>
      <c r="B18" s="73"/>
      <c r="C18" s="7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4"/>
      <c r="O18" s="248">
        <f>O14+O16</f>
        <v>0</v>
      </c>
      <c r="P18" s="249"/>
      <c r="Q18" s="250"/>
      <c r="S18" s="29"/>
      <c r="T18" s="29"/>
      <c r="V18" s="29"/>
      <c r="W18" s="29"/>
    </row>
    <row r="19" spans="1:23" s="29" customFormat="1" ht="18" customHeight="1">
      <c r="A19" s="187" t="s">
        <v>127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  <c r="S19" s="135" t="s">
        <v>223</v>
      </c>
      <c r="T19" s="37"/>
      <c r="U19" s="165"/>
      <c r="V19" s="2" t="s">
        <v>74</v>
      </c>
      <c r="W19" s="1"/>
    </row>
    <row r="20" spans="1:23" s="1" customFormat="1" ht="18" customHeight="1">
      <c r="A20" s="77" t="s">
        <v>126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23" s="1" customFormat="1" ht="18" customHeight="1">
      <c r="A21" s="6"/>
      <c r="B21" s="73"/>
      <c r="C21" s="7"/>
      <c r="D21" s="7" t="s">
        <v>14</v>
      </c>
      <c r="E21" s="183">
        <f>O18</f>
        <v>0</v>
      </c>
      <c r="F21" s="183"/>
      <c r="G21" s="34" t="s">
        <v>57</v>
      </c>
      <c r="H21" s="23" t="s">
        <v>58</v>
      </c>
      <c r="I21" s="184" t="s">
        <v>46</v>
      </c>
      <c r="J21" s="184"/>
      <c r="K21" s="184"/>
      <c r="L21" s="7"/>
      <c r="M21" s="7"/>
      <c r="N21" s="74"/>
      <c r="O21" s="248">
        <f>ROUNDUP(E21*0.3,0)</f>
        <v>0</v>
      </c>
      <c r="P21" s="249"/>
      <c r="Q21" s="250"/>
    </row>
    <row r="22" spans="1:23" s="1" customFormat="1" ht="18" customHeight="1">
      <c r="A22" s="187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  <c r="S22" s="4"/>
    </row>
    <row r="23" spans="1:23" s="1" customFormat="1" ht="18" customHeight="1">
      <c r="A23" s="21"/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8"/>
      <c r="P23" s="8"/>
      <c r="Q23" s="19"/>
    </row>
    <row r="24" spans="1:23" s="1" customFormat="1" ht="18" customHeight="1">
      <c r="A24" s="21"/>
      <c r="B24" s="68"/>
      <c r="D24" s="1" t="s">
        <v>52</v>
      </c>
      <c r="E24" s="178">
        <f>+O18</f>
        <v>0</v>
      </c>
      <c r="F24" s="178"/>
      <c r="G24" s="29" t="s">
        <v>57</v>
      </c>
      <c r="H24" s="29" t="s">
        <v>44</v>
      </c>
      <c r="I24" s="29" t="s">
        <v>42</v>
      </c>
      <c r="J24" s="178">
        <f>+O21</f>
        <v>0</v>
      </c>
      <c r="K24" s="178"/>
      <c r="L24" s="1" t="s">
        <v>57</v>
      </c>
      <c r="N24" s="72"/>
      <c r="O24" s="229">
        <f>E24+J24</f>
        <v>0</v>
      </c>
      <c r="P24" s="230"/>
      <c r="Q24" s="231"/>
    </row>
    <row r="25" spans="1:23" s="1" customFormat="1" ht="15" customHeight="1">
      <c r="A25" s="21"/>
      <c r="B25" s="68"/>
      <c r="E25" s="13"/>
      <c r="F25" s="11"/>
      <c r="L25" s="11"/>
      <c r="N25" s="72"/>
      <c r="O25" s="172" t="s">
        <v>9</v>
      </c>
      <c r="P25" s="173"/>
      <c r="Q25" s="174"/>
    </row>
    <row r="26" spans="1:23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75">
        <f>ROUNDDOWN(O24/110*10,0)</f>
        <v>0</v>
      </c>
      <c r="P26" s="176"/>
      <c r="Q26" s="177"/>
    </row>
    <row r="27" spans="1:23" ht="18" customHeight="1"/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D13:E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E14:F14"/>
    <mergeCell ref="I14:K14"/>
    <mergeCell ref="O14:Q14"/>
    <mergeCell ref="E16:F16"/>
    <mergeCell ref="I16:K16"/>
    <mergeCell ref="O16:Q16"/>
    <mergeCell ref="O18:Q18"/>
    <mergeCell ref="A19:Q19"/>
    <mergeCell ref="E21:F21"/>
    <mergeCell ref="I21:K21"/>
    <mergeCell ref="O21:Q21"/>
    <mergeCell ref="E24:F24"/>
    <mergeCell ref="J24:K24"/>
    <mergeCell ref="O24:Q24"/>
    <mergeCell ref="O25:Q25"/>
    <mergeCell ref="O26:Q26"/>
  </mergeCells>
  <phoneticPr fontId="4"/>
  <dataValidations count="4">
    <dataValidation type="list" allowBlank="1" showInputMessage="1" showErrorMessage="1" sqref="B1:C1" xr:uid="{33C304C4-E1EF-42D4-95B4-07A7BDE507E8}">
      <formula1>"□ 新規申請,■ 新規申請"</formula1>
    </dataValidation>
    <dataValidation type="list" allowBlank="1" showInputMessage="1" showErrorMessage="1" sqref="D1:G1" xr:uid="{75C2BFFF-9A0F-4BA3-BCAA-A641755E8797}">
      <formula1>"□ 変更申請,■ 変更申請"</formula1>
    </dataValidation>
    <dataValidation type="list" showInputMessage="1" showErrorMessage="1" sqref="M2" xr:uid="{96C5F644-4163-42E6-958B-3A6DF35F7040}">
      <formula1>"　□治験,　■治験"</formula1>
    </dataValidation>
    <dataValidation type="list" showInputMessage="1" showErrorMessage="1" sqref="M3" xr:uid="{C4A4F89C-F8C2-444B-9A1C-34902B3AB67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1D60-108E-4DB2-B783-684F898FA6BA}">
  <sheetPr>
    <tabColor theme="5" tint="0.59999389629810485"/>
  </sheetPr>
  <dimension ref="A1:AC269"/>
  <sheetViews>
    <sheetView zoomScaleNormal="100" zoomScaleSheetLayoutView="100" workbookViewId="0">
      <pane ySplit="1" topLeftCell="A2" activePane="bottomLeft" state="frozen"/>
      <selection activeCell="B9" sqref="B9:Q9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9" ht="15" customHeight="1">
      <c r="A1" s="4" t="s">
        <v>71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209"/>
      <c r="N1" s="210"/>
      <c r="O1" s="210"/>
      <c r="P1" s="210"/>
      <c r="Q1" s="211"/>
    </row>
    <row r="2" spans="1:29" ht="15" customHeight="1">
      <c r="A2" s="17" t="s">
        <v>76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29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29" ht="9.75" customHeight="1">
      <c r="K4" s="3"/>
      <c r="L4" s="3"/>
      <c r="M4" s="3"/>
      <c r="N4" s="4"/>
      <c r="O4" s="4"/>
      <c r="P4" s="4"/>
    </row>
    <row r="5" spans="1:29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18"/>
      <c r="S5" s="18"/>
      <c r="T5" s="18"/>
      <c r="U5" s="18"/>
      <c r="V5" s="18"/>
    </row>
    <row r="7" spans="1:29" ht="19.5" customHeight="1">
      <c r="A7" s="204" t="s">
        <v>157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29" ht="12" customHeight="1">
      <c r="H8" s="2" t="s">
        <v>5</v>
      </c>
    </row>
    <row r="9" spans="1:29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29" s="1" customFormat="1" ht="7.5" customHeight="1"/>
    <row r="11" spans="1:29" s="1" customFormat="1" ht="17.100000000000001" customHeight="1">
      <c r="A11" s="1" t="s">
        <v>66</v>
      </c>
      <c r="O11" s="235" t="s">
        <v>8</v>
      </c>
      <c r="P11" s="254"/>
      <c r="Q11" s="254"/>
    </row>
    <row r="12" spans="1:29" s="29" customFormat="1" ht="18" customHeight="1">
      <c r="A12" s="187" t="s">
        <v>128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188"/>
      <c r="P12" s="188"/>
      <c r="Q12" s="189"/>
    </row>
    <row r="13" spans="1:29" s="1" customFormat="1" ht="18" customHeight="1">
      <c r="A13" s="21" t="s">
        <v>77</v>
      </c>
      <c r="B13" s="66" t="s">
        <v>81</v>
      </c>
      <c r="C13" s="48"/>
      <c r="D13" s="294"/>
      <c r="E13" s="294"/>
      <c r="F13" s="48" t="s">
        <v>57</v>
      </c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  <c r="U13" s="36"/>
      <c r="AB13" s="2"/>
      <c r="AC13" s="2"/>
    </row>
    <row r="14" spans="1:29" s="1" customFormat="1" ht="18" customHeight="1">
      <c r="A14" s="21"/>
      <c r="B14" s="68"/>
      <c r="E14" s="293">
        <f>D13</f>
        <v>0</v>
      </c>
      <c r="F14" s="293"/>
      <c r="G14" s="55" t="s">
        <v>57</v>
      </c>
      <c r="H14" s="29" t="s">
        <v>58</v>
      </c>
      <c r="I14" s="247" t="s">
        <v>184</v>
      </c>
      <c r="J14" s="247"/>
      <c r="K14" s="247"/>
      <c r="N14" s="72"/>
      <c r="O14" s="229">
        <f>E14*1.1</f>
        <v>0</v>
      </c>
      <c r="P14" s="230"/>
      <c r="Q14" s="231"/>
      <c r="S14" s="2" t="s">
        <v>72</v>
      </c>
      <c r="T14" s="36"/>
      <c r="U14" s="36"/>
      <c r="AB14" s="2"/>
      <c r="AC14" s="2"/>
    </row>
    <row r="15" spans="1:29" s="1" customFormat="1" ht="18" customHeight="1">
      <c r="A15" s="50" t="s">
        <v>69</v>
      </c>
      <c r="B15" s="66" t="s">
        <v>82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S15" s="135" t="s">
        <v>224</v>
      </c>
      <c r="T15" s="37"/>
      <c r="U15" s="165"/>
      <c r="V15" s="2" t="s">
        <v>73</v>
      </c>
      <c r="AB15" s="2"/>
      <c r="AC15" s="2"/>
    </row>
    <row r="16" spans="1:29" s="1" customFormat="1" ht="18" customHeight="1">
      <c r="A16" s="52"/>
      <c r="B16" s="69"/>
      <c r="C16" s="53"/>
      <c r="D16" s="53"/>
      <c r="E16" s="261">
        <f>O14</f>
        <v>0</v>
      </c>
      <c r="F16" s="261"/>
      <c r="G16" s="58" t="s">
        <v>57</v>
      </c>
      <c r="H16" s="59" t="s">
        <v>58</v>
      </c>
      <c r="I16" s="262" t="s">
        <v>47</v>
      </c>
      <c r="J16" s="262"/>
      <c r="K16" s="262"/>
      <c r="L16" s="53"/>
      <c r="M16" s="53"/>
      <c r="N16" s="70"/>
      <c r="O16" s="237">
        <f>E16*0.2</f>
        <v>0</v>
      </c>
      <c r="P16" s="245"/>
      <c r="Q16" s="246"/>
      <c r="S16" s="29"/>
      <c r="T16" s="29"/>
      <c r="V16" s="29"/>
      <c r="AB16" s="2"/>
      <c r="AC16" s="2"/>
    </row>
    <row r="17" spans="1:29" s="1" customFormat="1" ht="18" customHeight="1">
      <c r="A17" s="77" t="s">
        <v>126</v>
      </c>
      <c r="B17" s="71" t="s">
        <v>83</v>
      </c>
      <c r="N17" s="72"/>
      <c r="P17" s="8" t="s">
        <v>14</v>
      </c>
      <c r="Q17" s="19"/>
      <c r="S17" s="135" t="s">
        <v>223</v>
      </c>
      <c r="T17" s="37"/>
      <c r="U17" s="165"/>
      <c r="V17" s="2" t="s">
        <v>74</v>
      </c>
      <c r="AB17" s="2"/>
      <c r="AC17" s="2"/>
    </row>
    <row r="18" spans="1:29" s="1" customFormat="1" ht="18" customHeight="1">
      <c r="A18" s="6"/>
      <c r="B18" s="73"/>
      <c r="C18" s="7"/>
      <c r="E18" s="7" t="s">
        <v>70</v>
      </c>
      <c r="F18" s="61"/>
      <c r="G18" s="58"/>
      <c r="H18" s="59"/>
      <c r="I18" s="91"/>
      <c r="J18" s="134"/>
      <c r="K18" s="7"/>
      <c r="L18" s="7"/>
      <c r="M18" s="7"/>
      <c r="N18" s="74"/>
      <c r="O18" s="248">
        <f>O14+O16</f>
        <v>0</v>
      </c>
      <c r="P18" s="249"/>
      <c r="Q18" s="250"/>
      <c r="S18" s="166"/>
      <c r="T18" s="167"/>
      <c r="U18" s="2"/>
      <c r="AB18" s="2"/>
      <c r="AC18" s="2"/>
    </row>
    <row r="19" spans="1:29" s="29" customFormat="1" ht="18" customHeight="1">
      <c r="A19" s="187" t="s">
        <v>127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  <c r="S19" s="1"/>
      <c r="T19" s="1"/>
      <c r="U19" s="1"/>
      <c r="V19" s="1"/>
      <c r="W19" s="1"/>
      <c r="X19" s="1"/>
      <c r="Y19" s="1"/>
      <c r="Z19" s="1"/>
      <c r="AA19" s="1"/>
      <c r="AB19" s="2"/>
      <c r="AC19" s="2"/>
    </row>
    <row r="20" spans="1:29" s="1" customFormat="1" ht="18" customHeight="1">
      <c r="A20" s="77" t="s">
        <v>126</v>
      </c>
      <c r="B20" s="71" t="s">
        <v>84</v>
      </c>
      <c r="N20" s="72"/>
      <c r="P20" s="8" t="s">
        <v>15</v>
      </c>
      <c r="Q20" s="19"/>
      <c r="S20" s="4"/>
      <c r="AB20" s="2"/>
      <c r="AC20" s="2"/>
    </row>
    <row r="21" spans="1:29" s="1" customFormat="1" ht="18" customHeight="1">
      <c r="A21" s="6"/>
      <c r="B21" s="73"/>
      <c r="C21" s="7"/>
      <c r="D21" s="7" t="s">
        <v>14</v>
      </c>
      <c r="E21" s="183">
        <f>O18</f>
        <v>0</v>
      </c>
      <c r="F21" s="183"/>
      <c r="G21" s="34" t="s">
        <v>57</v>
      </c>
      <c r="H21" s="23" t="s">
        <v>58</v>
      </c>
      <c r="I21" s="184" t="s">
        <v>46</v>
      </c>
      <c r="J21" s="184"/>
      <c r="K21" s="184"/>
      <c r="L21" s="7"/>
      <c r="M21" s="7"/>
      <c r="N21" s="74"/>
      <c r="O21" s="248">
        <f>ROUNDUP(E21*0.3,0)</f>
        <v>0</v>
      </c>
      <c r="P21" s="249"/>
      <c r="Q21" s="250"/>
    </row>
    <row r="22" spans="1:29" s="1" customFormat="1" ht="18" customHeight="1">
      <c r="A22" s="187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1:29" s="1" customFormat="1" ht="18" customHeight="1">
      <c r="A23" s="21"/>
      <c r="B23" s="71" t="s">
        <v>80</v>
      </c>
      <c r="N23" s="72"/>
      <c r="O23" s="8"/>
      <c r="P23" s="8"/>
      <c r="Q23" s="19"/>
    </row>
    <row r="24" spans="1:29" s="1" customFormat="1" ht="18" customHeight="1">
      <c r="A24" s="21"/>
      <c r="B24" s="68"/>
      <c r="D24" s="1" t="s">
        <v>52</v>
      </c>
      <c r="E24" s="178">
        <f>+O18</f>
        <v>0</v>
      </c>
      <c r="F24" s="178"/>
      <c r="G24" s="29" t="s">
        <v>57</v>
      </c>
      <c r="H24" s="29" t="s">
        <v>44</v>
      </c>
      <c r="I24" s="29" t="s">
        <v>42</v>
      </c>
      <c r="J24" s="178">
        <f>+O21</f>
        <v>0</v>
      </c>
      <c r="K24" s="178"/>
      <c r="L24" s="1" t="s">
        <v>57</v>
      </c>
      <c r="N24" s="72"/>
      <c r="O24" s="229">
        <f>E24+J24</f>
        <v>0</v>
      </c>
      <c r="P24" s="230"/>
      <c r="Q24" s="231"/>
    </row>
    <row r="25" spans="1:29" s="1" customFormat="1" ht="15" customHeight="1">
      <c r="A25" s="21"/>
      <c r="B25" s="68"/>
      <c r="E25" s="13"/>
      <c r="F25" s="11"/>
      <c r="L25" s="11"/>
      <c r="N25" s="72"/>
      <c r="O25" s="172" t="s">
        <v>9</v>
      </c>
      <c r="P25" s="173"/>
      <c r="Q25" s="174"/>
    </row>
    <row r="26" spans="1:29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75">
        <f>ROUNDDOWN(O24/110*10,0)</f>
        <v>0</v>
      </c>
      <c r="P26" s="176"/>
      <c r="Q26" s="177"/>
    </row>
    <row r="27" spans="1:29" ht="18" customHeight="1"/>
    <row r="28" spans="1:29" ht="18" customHeight="1"/>
    <row r="29" spans="1:29" ht="18" customHeight="1">
      <c r="A29" s="29"/>
      <c r="B29" s="29"/>
      <c r="C29" s="29"/>
      <c r="D29" s="29"/>
      <c r="E29" s="29"/>
      <c r="F29" s="29"/>
      <c r="G29" s="29"/>
      <c r="H29" s="29"/>
      <c r="I29" s="29"/>
    </row>
    <row r="30" spans="1:29" ht="18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29" ht="18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29" ht="18" customHeight="1"/>
    <row r="33" spans="1:9" ht="18" customHeight="1"/>
    <row r="34" spans="1:9" ht="18" customHeight="1"/>
    <row r="35" spans="1:9" ht="18" customHeight="1"/>
    <row r="36" spans="1:9" ht="18" customHeight="1"/>
    <row r="37" spans="1:9" ht="18" customHeight="1"/>
    <row r="38" spans="1:9" ht="18" customHeight="1"/>
    <row r="39" spans="1:9" ht="18" customHeight="1"/>
    <row r="40" spans="1:9" ht="18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8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D13:E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E14:F14"/>
    <mergeCell ref="I14:K14"/>
    <mergeCell ref="O14:Q14"/>
    <mergeCell ref="E16:F16"/>
    <mergeCell ref="I16:K16"/>
    <mergeCell ref="O16:Q16"/>
    <mergeCell ref="O18:Q18"/>
    <mergeCell ref="A19:Q19"/>
    <mergeCell ref="E21:F21"/>
    <mergeCell ref="I21:K21"/>
    <mergeCell ref="O21:Q21"/>
    <mergeCell ref="E24:F24"/>
    <mergeCell ref="J24:K24"/>
    <mergeCell ref="O24:Q24"/>
    <mergeCell ref="O25:Q25"/>
    <mergeCell ref="O26:Q26"/>
  </mergeCells>
  <phoneticPr fontId="4"/>
  <dataValidations count="4">
    <dataValidation type="list" showInputMessage="1" showErrorMessage="1" sqref="M3" xr:uid="{4423956C-5156-4BA1-A65B-B44D418A9A6C}">
      <formula1>"　□製造販売後臨床試験,　■製造販売後臨床試験"</formula1>
    </dataValidation>
    <dataValidation type="list" showInputMessage="1" showErrorMessage="1" sqref="M2" xr:uid="{94661A6C-9E7F-4D2E-8AC9-82656924E877}">
      <formula1>"　□治験,　■治験"</formula1>
    </dataValidation>
    <dataValidation type="list" allowBlank="1" showInputMessage="1" showErrorMessage="1" sqref="D1:G1" xr:uid="{12243BD3-2AB4-41E5-A826-3828DDDCA4B4}">
      <formula1>"□ 変更申請,■ 変更申請"</formula1>
    </dataValidation>
    <dataValidation type="list" allowBlank="1" showInputMessage="1" showErrorMessage="1" sqref="B1:C1" xr:uid="{7448986C-36E5-4C4B-80F9-666367F48C36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585F-824B-4057-ADAC-CDFAA8218DAD}">
  <sheetPr>
    <tabColor theme="5" tint="0.59999389629810485"/>
  </sheetPr>
  <dimension ref="A1:R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18" ht="15" customHeight="1">
      <c r="A1" s="4" t="s">
        <v>71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209"/>
      <c r="N1" s="210"/>
      <c r="O1" s="210"/>
      <c r="P1" s="210"/>
      <c r="Q1" s="211"/>
    </row>
    <row r="2" spans="1:18" ht="15" customHeight="1">
      <c r="A2" s="17" t="s">
        <v>88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18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18"/>
    </row>
    <row r="7" spans="1:18" ht="19.5" customHeight="1">
      <c r="A7" s="204" t="s">
        <v>158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18" s="1" customFormat="1" ht="7.5" customHeight="1"/>
    <row r="11" spans="1:18" s="1" customFormat="1" ht="17.100000000000001" customHeight="1">
      <c r="A11" s="1" t="s">
        <v>66</v>
      </c>
      <c r="O11" s="235" t="s">
        <v>8</v>
      </c>
      <c r="P11" s="254"/>
      <c r="Q11" s="254"/>
    </row>
    <row r="12" spans="1:18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18" s="1" customFormat="1" ht="18" customHeight="1">
      <c r="A13" s="21" t="s">
        <v>89</v>
      </c>
      <c r="B13" s="66" t="s">
        <v>94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/>
      <c r="B14" s="68"/>
      <c r="D14" s="293">
        <v>200</v>
      </c>
      <c r="E14" s="293"/>
      <c r="F14" s="55" t="s">
        <v>57</v>
      </c>
      <c r="G14" s="29" t="s">
        <v>58</v>
      </c>
      <c r="H14" s="38"/>
      <c r="I14" s="1" t="s">
        <v>93</v>
      </c>
      <c r="J14" s="1" t="s">
        <v>45</v>
      </c>
      <c r="K14" s="247" t="s">
        <v>184</v>
      </c>
      <c r="L14" s="247"/>
      <c r="M14" s="247"/>
      <c r="N14" s="70"/>
      <c r="O14" s="229">
        <f>D14*H14*1.1</f>
        <v>0</v>
      </c>
      <c r="P14" s="230"/>
      <c r="Q14" s="231"/>
    </row>
    <row r="15" spans="1:18" s="1" customFormat="1" ht="18" customHeight="1">
      <c r="A15" s="50" t="s">
        <v>90</v>
      </c>
      <c r="B15" s="66" t="s">
        <v>95</v>
      </c>
      <c r="C15" s="48"/>
      <c r="D15" s="65"/>
      <c r="E15" s="65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49"/>
    </row>
    <row r="16" spans="1:18" s="1" customFormat="1" ht="18" customHeight="1">
      <c r="A16" s="52"/>
      <c r="B16" s="69"/>
      <c r="C16" s="53"/>
      <c r="D16" s="295">
        <v>5000</v>
      </c>
      <c r="E16" s="295"/>
      <c r="F16" s="58" t="s">
        <v>57</v>
      </c>
      <c r="G16" s="59" t="s">
        <v>58</v>
      </c>
      <c r="H16" s="262" t="s">
        <v>184</v>
      </c>
      <c r="I16" s="262"/>
      <c r="J16" s="262"/>
      <c r="L16" s="53"/>
      <c r="M16" s="53"/>
      <c r="N16" s="70"/>
      <c r="O16" s="237">
        <f>D16*1.1</f>
        <v>5500</v>
      </c>
      <c r="P16" s="245"/>
      <c r="Q16" s="246"/>
    </row>
    <row r="17" spans="1:17" s="1" customFormat="1" ht="18" customHeight="1">
      <c r="A17" s="50" t="s">
        <v>91</v>
      </c>
      <c r="B17" s="66" t="s">
        <v>96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51" t="s">
        <v>14</v>
      </c>
      <c r="Q17" s="63"/>
    </row>
    <row r="18" spans="1:17" s="1" customFormat="1" ht="18" customHeight="1">
      <c r="A18" s="52"/>
      <c r="B18" s="69"/>
      <c r="C18" s="53"/>
      <c r="D18" s="261">
        <f>O14+O16</f>
        <v>5500</v>
      </c>
      <c r="E18" s="261"/>
      <c r="F18" s="58" t="s">
        <v>57</v>
      </c>
      <c r="G18" s="59" t="s">
        <v>58</v>
      </c>
      <c r="H18" s="262" t="s">
        <v>47</v>
      </c>
      <c r="I18" s="262"/>
      <c r="J18" s="262"/>
      <c r="K18" s="53"/>
      <c r="L18" s="53"/>
      <c r="M18" s="53"/>
      <c r="N18" s="90"/>
      <c r="O18" s="237">
        <f>D18*0.2</f>
        <v>1100</v>
      </c>
      <c r="P18" s="245"/>
      <c r="Q18" s="246"/>
    </row>
    <row r="19" spans="1:17" s="1" customFormat="1" ht="18" customHeight="1">
      <c r="A19" s="77" t="s">
        <v>126</v>
      </c>
      <c r="B19" s="71" t="s">
        <v>92</v>
      </c>
      <c r="N19" s="72"/>
      <c r="P19" s="8" t="s">
        <v>15</v>
      </c>
      <c r="Q19" s="19"/>
    </row>
    <row r="20" spans="1:17" s="1" customFormat="1" ht="18" customHeight="1">
      <c r="A20" s="6"/>
      <c r="B20" s="73"/>
      <c r="D20" s="7" t="s">
        <v>55</v>
      </c>
      <c r="E20" s="7"/>
      <c r="F20" s="7"/>
      <c r="G20" s="7"/>
      <c r="H20" s="7"/>
      <c r="I20" s="7"/>
      <c r="J20" s="7"/>
      <c r="K20" s="7"/>
      <c r="L20" s="7"/>
      <c r="M20" s="7"/>
      <c r="N20" s="74"/>
      <c r="O20" s="248">
        <f>O14+O16+O18</f>
        <v>6600</v>
      </c>
      <c r="P20" s="249"/>
      <c r="Q20" s="250"/>
    </row>
    <row r="21" spans="1:17" s="29" customFormat="1" ht="18" customHeight="1">
      <c r="A21" s="187" t="s">
        <v>127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17" s="1" customFormat="1" ht="18" customHeight="1">
      <c r="A22" s="77" t="s">
        <v>126</v>
      </c>
      <c r="B22" s="66" t="s">
        <v>84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7"/>
      <c r="P22" s="8" t="s">
        <v>53</v>
      </c>
      <c r="Q22" s="19"/>
    </row>
    <row r="23" spans="1:17" s="1" customFormat="1" ht="18" customHeight="1">
      <c r="A23" s="6"/>
      <c r="B23" s="73"/>
      <c r="C23" s="7" t="s">
        <v>15</v>
      </c>
      <c r="D23" s="183">
        <f>O20</f>
        <v>6600</v>
      </c>
      <c r="E23" s="183"/>
      <c r="F23" s="34" t="s">
        <v>57</v>
      </c>
      <c r="G23" s="23" t="s">
        <v>58</v>
      </c>
      <c r="H23" s="184" t="s">
        <v>46</v>
      </c>
      <c r="I23" s="184"/>
      <c r="J23" s="184"/>
      <c r="K23" s="7"/>
      <c r="L23" s="7"/>
      <c r="M23" s="7"/>
      <c r="N23" s="74"/>
      <c r="O23" s="248">
        <f>ROUNDUP(D23*0.3,0)</f>
        <v>1980</v>
      </c>
      <c r="P23" s="249"/>
      <c r="Q23" s="250"/>
    </row>
    <row r="24" spans="1:17" s="1" customFormat="1" ht="18" customHeight="1">
      <c r="A24" s="187" t="s">
        <v>125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</row>
    <row r="25" spans="1:17" s="1" customFormat="1" ht="18" customHeight="1">
      <c r="A25" s="47"/>
      <c r="B25" s="66" t="s">
        <v>80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22"/>
      <c r="P25" s="22"/>
      <c r="Q25" s="24"/>
    </row>
    <row r="26" spans="1:17" s="1" customFormat="1" ht="18" customHeight="1">
      <c r="A26" s="21"/>
      <c r="B26" s="71"/>
      <c r="C26" s="1" t="s">
        <v>42</v>
      </c>
      <c r="D26" s="178">
        <f>O20</f>
        <v>6600</v>
      </c>
      <c r="E26" s="178"/>
      <c r="F26" s="29" t="s">
        <v>57</v>
      </c>
      <c r="G26" s="29" t="s">
        <v>44</v>
      </c>
      <c r="H26" s="29" t="s">
        <v>59</v>
      </c>
      <c r="I26" s="178">
        <f>O23</f>
        <v>1980</v>
      </c>
      <c r="J26" s="178"/>
      <c r="K26" s="1" t="s">
        <v>57</v>
      </c>
      <c r="N26" s="72"/>
      <c r="O26" s="229">
        <f>D26+I26</f>
        <v>8580</v>
      </c>
      <c r="P26" s="230"/>
      <c r="Q26" s="231"/>
    </row>
    <row r="27" spans="1:17" s="1" customFormat="1" ht="15" customHeight="1">
      <c r="A27" s="21"/>
      <c r="B27" s="68"/>
      <c r="N27" s="72"/>
      <c r="O27" s="172" t="s">
        <v>9</v>
      </c>
      <c r="P27" s="173"/>
      <c r="Q27" s="174"/>
    </row>
    <row r="28" spans="1:17" s="1" customFormat="1" ht="18" customHeight="1">
      <c r="A28" s="6"/>
      <c r="B28" s="7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4"/>
      <c r="O28" s="175">
        <f>ROUNDDOWN(O26/110*10,0)</f>
        <v>780</v>
      </c>
      <c r="P28" s="176"/>
      <c r="Q28" s="177"/>
    </row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2">
    <mergeCell ref="H18:J18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D16:E16"/>
    <mergeCell ref="H16:J16"/>
    <mergeCell ref="O16:Q16"/>
    <mergeCell ref="A12:Q12"/>
    <mergeCell ref="O28:Q28"/>
    <mergeCell ref="D14:E14"/>
    <mergeCell ref="K14:M14"/>
    <mergeCell ref="O14:Q14"/>
    <mergeCell ref="O18:Q18"/>
    <mergeCell ref="O20:Q20"/>
    <mergeCell ref="D23:E23"/>
    <mergeCell ref="H23:J23"/>
    <mergeCell ref="O23:Q23"/>
    <mergeCell ref="A21:Q21"/>
    <mergeCell ref="A24:Q24"/>
    <mergeCell ref="D18:E18"/>
    <mergeCell ref="D26:E26"/>
    <mergeCell ref="I26:J26"/>
    <mergeCell ref="O26:Q26"/>
    <mergeCell ref="O27:Q27"/>
  </mergeCells>
  <phoneticPr fontId="4"/>
  <dataValidations disablePrompts="1" count="4">
    <dataValidation type="list" showInputMessage="1" showErrorMessage="1" sqref="M3" xr:uid="{932A2D8E-3CB8-45F0-A477-97805F20C76E}">
      <formula1>"　□製造販売後臨床試験,　■製造販売後臨床試験"</formula1>
    </dataValidation>
    <dataValidation type="list" showInputMessage="1" showErrorMessage="1" sqref="M2" xr:uid="{34609BE2-8FE4-4D24-9387-054282E183FF}">
      <formula1>"　□治験,　■治験"</formula1>
    </dataValidation>
    <dataValidation type="list" allowBlank="1" showInputMessage="1" showErrorMessage="1" sqref="D1:G1" xr:uid="{023C89CD-213E-4E6E-9FE9-C632CB8A06FE}">
      <formula1>"□ 変更申請,■ 変更申請"</formula1>
    </dataValidation>
    <dataValidation type="list" allowBlank="1" showInputMessage="1" showErrorMessage="1" sqref="B1:C1" xr:uid="{CBC3829A-F1AE-4CAE-946A-4ADF82361667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406A-2600-47D7-9260-C0C64BC52695}">
  <sheetPr>
    <tabColor theme="5" tint="0.59999389629810485"/>
  </sheetPr>
  <dimension ref="A1:R271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209"/>
      <c r="N1" s="210"/>
      <c r="O1" s="210"/>
      <c r="P1" s="210"/>
      <c r="Q1" s="211"/>
    </row>
    <row r="2" spans="1:18" ht="15" customHeight="1">
      <c r="A2" s="17" t="s">
        <v>130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18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18"/>
    </row>
    <row r="7" spans="1:18" ht="19.5" customHeight="1">
      <c r="A7" s="204" t="s">
        <v>159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18" s="1" customFormat="1" ht="7.5" customHeight="1"/>
    <row r="11" spans="1:18" s="1" customFormat="1" ht="17.100000000000001" customHeight="1">
      <c r="A11" s="1" t="s">
        <v>137</v>
      </c>
      <c r="O11" s="235" t="s">
        <v>8</v>
      </c>
      <c r="P11" s="254"/>
      <c r="Q11" s="254"/>
    </row>
    <row r="12" spans="1:18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18" s="1" customFormat="1" ht="18" customHeight="1">
      <c r="A13" s="21" t="s">
        <v>131</v>
      </c>
      <c r="B13" s="66" t="s">
        <v>139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 t="s">
        <v>132</v>
      </c>
      <c r="B14" s="68"/>
      <c r="D14" s="293">
        <v>10000</v>
      </c>
      <c r="E14" s="293"/>
      <c r="F14" s="102" t="s">
        <v>57</v>
      </c>
      <c r="G14" s="29" t="s">
        <v>58</v>
      </c>
      <c r="H14" s="38"/>
      <c r="I14" s="1" t="s">
        <v>133</v>
      </c>
      <c r="J14" s="1" t="s">
        <v>45</v>
      </c>
      <c r="K14" s="247" t="s">
        <v>184</v>
      </c>
      <c r="L14" s="247"/>
      <c r="M14" s="247"/>
      <c r="N14" s="70"/>
      <c r="O14" s="298">
        <f>D14*H14*1.1</f>
        <v>0</v>
      </c>
      <c r="P14" s="230"/>
      <c r="Q14" s="231"/>
    </row>
    <row r="15" spans="1:18" s="1" customFormat="1" ht="18" customHeight="1">
      <c r="A15" s="50" t="s">
        <v>135</v>
      </c>
      <c r="B15" s="66" t="s">
        <v>140</v>
      </c>
      <c r="C15" s="48"/>
      <c r="D15" s="65"/>
      <c r="E15" s="65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104" t="s">
        <v>51</v>
      </c>
      <c r="Q15" s="49"/>
    </row>
    <row r="16" spans="1:18" s="1" customFormat="1" ht="18" customHeight="1">
      <c r="A16" s="52"/>
      <c r="B16" s="69"/>
      <c r="C16" s="53"/>
      <c r="D16" s="295">
        <v>20000</v>
      </c>
      <c r="E16" s="295"/>
      <c r="F16" s="105" t="s">
        <v>57</v>
      </c>
      <c r="G16" s="29" t="s">
        <v>58</v>
      </c>
      <c r="H16" s="38"/>
      <c r="I16" s="1" t="s">
        <v>134</v>
      </c>
      <c r="J16" s="1" t="s">
        <v>45</v>
      </c>
      <c r="K16" s="247" t="s">
        <v>184</v>
      </c>
      <c r="L16" s="247"/>
      <c r="M16" s="247"/>
      <c r="N16" s="70"/>
      <c r="O16" s="297">
        <f>D16*H16*1.1</f>
        <v>0</v>
      </c>
      <c r="P16" s="245"/>
      <c r="Q16" s="246"/>
    </row>
    <row r="17" spans="1:17" s="1" customFormat="1" ht="18" customHeight="1">
      <c r="A17" s="50" t="s">
        <v>175</v>
      </c>
      <c r="B17" s="66" t="s">
        <v>141</v>
      </c>
      <c r="C17" s="48"/>
      <c r="D17" s="65"/>
      <c r="E17" s="65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104" t="s">
        <v>52</v>
      </c>
      <c r="Q17" s="49"/>
    </row>
    <row r="18" spans="1:17" s="1" customFormat="1" ht="18" customHeight="1">
      <c r="A18" s="52" t="s">
        <v>136</v>
      </c>
      <c r="B18" s="69"/>
      <c r="C18" s="53"/>
      <c r="D18" s="296"/>
      <c r="E18" s="296"/>
      <c r="F18" s="105" t="s">
        <v>57</v>
      </c>
      <c r="G18" s="59" t="s">
        <v>58</v>
      </c>
      <c r="H18" s="262" t="s">
        <v>184</v>
      </c>
      <c r="I18" s="262"/>
      <c r="J18" s="262"/>
      <c r="L18" s="53"/>
      <c r="M18" s="53"/>
      <c r="N18" s="70"/>
      <c r="O18" s="297">
        <f>D18*1.1</f>
        <v>0</v>
      </c>
      <c r="P18" s="245"/>
      <c r="Q18" s="246"/>
    </row>
    <row r="19" spans="1:17" s="1" customFormat="1" ht="18" customHeight="1">
      <c r="A19" s="50" t="s">
        <v>177</v>
      </c>
      <c r="B19" s="66" t="s">
        <v>138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67"/>
      <c r="O19" s="48"/>
      <c r="P19" s="51" t="s">
        <v>15</v>
      </c>
      <c r="Q19" s="63"/>
    </row>
    <row r="20" spans="1:17" s="1" customFormat="1" ht="18" customHeight="1">
      <c r="A20" s="52"/>
      <c r="B20" s="69"/>
      <c r="C20" s="53"/>
      <c r="D20" s="261">
        <f>O14+O16+O18</f>
        <v>0</v>
      </c>
      <c r="E20" s="261"/>
      <c r="F20" s="58" t="s">
        <v>57</v>
      </c>
      <c r="G20" s="59" t="s">
        <v>58</v>
      </c>
      <c r="H20" s="262" t="s">
        <v>47</v>
      </c>
      <c r="I20" s="262"/>
      <c r="J20" s="262"/>
      <c r="K20" s="53"/>
      <c r="L20" s="53"/>
      <c r="M20" s="53"/>
      <c r="N20" s="90"/>
      <c r="O20" s="237">
        <f>D20*0.2</f>
        <v>0</v>
      </c>
      <c r="P20" s="245"/>
      <c r="Q20" s="246"/>
    </row>
    <row r="21" spans="1:17" s="1" customFormat="1" ht="18" customHeight="1">
      <c r="A21" s="77" t="s">
        <v>126</v>
      </c>
      <c r="B21" s="71"/>
      <c r="N21" s="72"/>
      <c r="P21" s="8" t="s">
        <v>53</v>
      </c>
      <c r="Q21" s="19"/>
    </row>
    <row r="22" spans="1:17" s="1" customFormat="1" ht="18" customHeight="1">
      <c r="A22" s="6"/>
      <c r="B22" s="73"/>
      <c r="D22" s="7" t="s">
        <v>178</v>
      </c>
      <c r="E22" s="7"/>
      <c r="F22" s="7"/>
      <c r="G22" s="7"/>
      <c r="H22" s="7"/>
      <c r="I22" s="7"/>
      <c r="J22" s="7"/>
      <c r="K22" s="7"/>
      <c r="L22" s="7"/>
      <c r="M22" s="7"/>
      <c r="N22" s="74"/>
      <c r="O22" s="248">
        <f>O14+O16+O18+O20</f>
        <v>0</v>
      </c>
      <c r="P22" s="249"/>
      <c r="Q22" s="250"/>
    </row>
    <row r="23" spans="1:17" s="29" customFormat="1" ht="18" customHeight="1">
      <c r="A23" s="187" t="s">
        <v>127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</row>
    <row r="24" spans="1:17" s="1" customFormat="1" ht="18" customHeight="1">
      <c r="A24" s="77" t="s">
        <v>126</v>
      </c>
      <c r="B24" s="66" t="s">
        <v>84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7"/>
      <c r="P24" s="8" t="s">
        <v>54</v>
      </c>
      <c r="Q24" s="19"/>
    </row>
    <row r="25" spans="1:17" s="1" customFormat="1" ht="18" customHeight="1">
      <c r="A25" s="6"/>
      <c r="B25" s="73"/>
      <c r="C25" s="7" t="s">
        <v>53</v>
      </c>
      <c r="D25" s="183">
        <f>O22</f>
        <v>0</v>
      </c>
      <c r="E25" s="183"/>
      <c r="F25" s="34" t="s">
        <v>57</v>
      </c>
      <c r="G25" s="23" t="s">
        <v>58</v>
      </c>
      <c r="H25" s="184" t="s">
        <v>46</v>
      </c>
      <c r="I25" s="184"/>
      <c r="J25" s="184"/>
      <c r="K25" s="7"/>
      <c r="L25" s="7"/>
      <c r="M25" s="7"/>
      <c r="N25" s="74"/>
      <c r="O25" s="248">
        <f>ROUNDUP(D25*0.3,0)</f>
        <v>0</v>
      </c>
      <c r="P25" s="249"/>
      <c r="Q25" s="250"/>
    </row>
    <row r="26" spans="1:17" s="1" customFormat="1" ht="18" customHeight="1">
      <c r="A26" s="187" t="s">
        <v>125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9"/>
    </row>
    <row r="27" spans="1:17" s="1" customFormat="1" ht="18" customHeight="1">
      <c r="A27" s="47"/>
      <c r="B27" s="66" t="s">
        <v>80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  <c r="O27" s="22"/>
      <c r="P27" s="22"/>
      <c r="Q27" s="24"/>
    </row>
    <row r="28" spans="1:17" s="1" customFormat="1" ht="18" customHeight="1">
      <c r="A28" s="21"/>
      <c r="B28" s="71"/>
      <c r="C28" s="1" t="s">
        <v>59</v>
      </c>
      <c r="D28" s="178">
        <f>O22</f>
        <v>0</v>
      </c>
      <c r="E28" s="178"/>
      <c r="F28" s="29" t="s">
        <v>57</v>
      </c>
      <c r="G28" s="29" t="s">
        <v>44</v>
      </c>
      <c r="H28" s="29" t="s">
        <v>60</v>
      </c>
      <c r="I28" s="178">
        <f>O25</f>
        <v>0</v>
      </c>
      <c r="J28" s="178"/>
      <c r="K28" s="1" t="s">
        <v>57</v>
      </c>
      <c r="N28" s="72"/>
      <c r="O28" s="229">
        <f>D28+I28</f>
        <v>0</v>
      </c>
      <c r="P28" s="230"/>
      <c r="Q28" s="231"/>
    </row>
    <row r="29" spans="1:17" s="1" customFormat="1" ht="15" customHeight="1">
      <c r="A29" s="21"/>
      <c r="B29" s="68"/>
      <c r="N29" s="72"/>
      <c r="O29" s="172" t="s">
        <v>9</v>
      </c>
      <c r="P29" s="173"/>
      <c r="Q29" s="174"/>
    </row>
    <row r="30" spans="1:17" s="1" customFormat="1" ht="18" customHeight="1">
      <c r="A30" s="6"/>
      <c r="B30" s="7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4"/>
      <c r="O30" s="175">
        <f>ROUNDDOWN(O28/110*10,0)</f>
        <v>0</v>
      </c>
      <c r="P30" s="176"/>
      <c r="Q30" s="177"/>
    </row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</sheetData>
  <mergeCells count="35">
    <mergeCell ref="O29:Q29"/>
    <mergeCell ref="O30:Q30"/>
    <mergeCell ref="H20:J20"/>
    <mergeCell ref="O20:Q20"/>
    <mergeCell ref="D28:E28"/>
    <mergeCell ref="I28:J28"/>
    <mergeCell ref="O28:Q28"/>
    <mergeCell ref="D25:E25"/>
    <mergeCell ref="H25:J25"/>
    <mergeCell ref="O25:Q25"/>
    <mergeCell ref="A26:Q26"/>
    <mergeCell ref="O22:Q22"/>
    <mergeCell ref="A23:Q23"/>
    <mergeCell ref="D14:E14"/>
    <mergeCell ref="K14:M14"/>
    <mergeCell ref="O14:Q14"/>
    <mergeCell ref="D16:E16"/>
    <mergeCell ref="O16:Q16"/>
    <mergeCell ref="K16:M16"/>
    <mergeCell ref="D18:E18"/>
    <mergeCell ref="H18:J18"/>
    <mergeCell ref="O18:Q18"/>
    <mergeCell ref="D20:E20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4"/>
  <dataValidations disablePrompts="1" count="4">
    <dataValidation type="list" allowBlank="1" showInputMessage="1" showErrorMessage="1" sqref="B1:C1" xr:uid="{88B56A3B-6E06-41BF-9238-1B37309205AF}">
      <formula1>"□ 新規申請,■ 新規申請"</formula1>
    </dataValidation>
    <dataValidation type="list" allowBlank="1" showInputMessage="1" showErrorMessage="1" sqref="D1:G1" xr:uid="{9A1F336C-50FC-4B7D-93D5-0AD13D5885A5}">
      <formula1>"□ 変更申請,■ 変更申請"</formula1>
    </dataValidation>
    <dataValidation type="list" showInputMessage="1" showErrorMessage="1" sqref="M2" xr:uid="{B3886F0B-B8BA-457C-9785-73553E0B54E0}">
      <formula1>"　□治験,　■治験"</formula1>
    </dataValidation>
    <dataValidation type="list" showInputMessage="1" showErrorMessage="1" sqref="M3" xr:uid="{94557EA5-ABFC-447E-843B-0208E53E6079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52EC-049E-4222-B23A-C5C66076337C}">
  <sheetPr>
    <tabColor theme="8" tint="0.79998168889431442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209"/>
      <c r="N1" s="210"/>
      <c r="O1" s="210"/>
      <c r="P1" s="210"/>
      <c r="Q1" s="211"/>
    </row>
    <row r="2" spans="1:18" ht="15" customHeight="1">
      <c r="A2" s="17" t="s">
        <v>147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18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18"/>
    </row>
    <row r="7" spans="1:18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18" s="1" customFormat="1" ht="7.5" customHeight="1"/>
    <row r="11" spans="1:18" s="1" customFormat="1" ht="17.100000000000001" customHeight="1">
      <c r="A11" s="1" t="s">
        <v>137</v>
      </c>
      <c r="O11" s="235" t="s">
        <v>8</v>
      </c>
      <c r="P11" s="254"/>
      <c r="Q11" s="254"/>
    </row>
    <row r="12" spans="1:18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18" s="1" customFormat="1" ht="18" customHeight="1">
      <c r="A13" s="21" t="s">
        <v>143</v>
      </c>
      <c r="B13" s="66" t="s">
        <v>145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 t="s">
        <v>160</v>
      </c>
      <c r="B14" s="68"/>
      <c r="D14" s="293">
        <v>30000</v>
      </c>
      <c r="E14" s="293"/>
      <c r="F14" s="102" t="s">
        <v>57</v>
      </c>
      <c r="G14" s="29" t="s">
        <v>58</v>
      </c>
      <c r="H14" s="103"/>
      <c r="I14" s="1" t="s">
        <v>35</v>
      </c>
      <c r="J14" s="1" t="s">
        <v>45</v>
      </c>
      <c r="K14" s="247" t="s">
        <v>184</v>
      </c>
      <c r="L14" s="247"/>
      <c r="M14" s="247"/>
      <c r="N14" s="70"/>
      <c r="O14" s="298">
        <f>D14*H14*1.1</f>
        <v>0</v>
      </c>
      <c r="P14" s="230"/>
      <c r="Q14" s="231"/>
    </row>
    <row r="15" spans="1:18" s="1" customFormat="1" ht="18" customHeight="1">
      <c r="A15" s="50" t="s">
        <v>69</v>
      </c>
      <c r="B15" s="66" t="s">
        <v>144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146</v>
      </c>
      <c r="Q15" s="63"/>
    </row>
    <row r="16" spans="1:18" s="1" customFormat="1" ht="18" customHeight="1">
      <c r="A16" s="52"/>
      <c r="B16" s="69"/>
      <c r="C16" s="53"/>
      <c r="D16" s="261">
        <f>O14</f>
        <v>0</v>
      </c>
      <c r="E16" s="261"/>
      <c r="F16" s="58" t="s">
        <v>57</v>
      </c>
      <c r="G16" s="59" t="s">
        <v>58</v>
      </c>
      <c r="H16" s="262" t="s">
        <v>47</v>
      </c>
      <c r="I16" s="262"/>
      <c r="J16" s="262"/>
      <c r="K16" s="53"/>
      <c r="L16" s="53"/>
      <c r="M16" s="53"/>
      <c r="N16" s="90"/>
      <c r="O16" s="237">
        <f>D16*0.2</f>
        <v>0</v>
      </c>
      <c r="P16" s="245"/>
      <c r="Q16" s="246"/>
    </row>
    <row r="17" spans="1:17" s="1" customFormat="1" ht="18" customHeight="1">
      <c r="A17" s="77" t="s">
        <v>126</v>
      </c>
      <c r="B17" s="71"/>
      <c r="N17" s="72"/>
      <c r="P17" s="8" t="s">
        <v>14</v>
      </c>
      <c r="Q17" s="19"/>
    </row>
    <row r="18" spans="1:17" s="1" customFormat="1" ht="18" customHeight="1">
      <c r="A18" s="6"/>
      <c r="B18" s="73"/>
      <c r="D18" s="7" t="s">
        <v>70</v>
      </c>
      <c r="E18" s="7"/>
      <c r="F18" s="7"/>
      <c r="G18" s="7"/>
      <c r="H18" s="7"/>
      <c r="I18" s="7"/>
      <c r="J18" s="7"/>
      <c r="K18" s="7"/>
      <c r="L18" s="7"/>
      <c r="M18" s="7"/>
      <c r="N18" s="74"/>
      <c r="O18" s="248">
        <f>O14+O16</f>
        <v>0</v>
      </c>
      <c r="P18" s="249"/>
      <c r="Q18" s="250"/>
    </row>
    <row r="19" spans="1:17" s="29" customFormat="1" ht="18" customHeight="1">
      <c r="A19" s="187" t="s">
        <v>127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</row>
    <row r="20" spans="1:17" s="1" customFormat="1" ht="18" customHeight="1">
      <c r="A20" s="77" t="s">
        <v>126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54</v>
      </c>
      <c r="Q20" s="19"/>
    </row>
    <row r="21" spans="1:17" s="1" customFormat="1" ht="18" customHeight="1">
      <c r="A21" s="6"/>
      <c r="B21" s="73"/>
      <c r="C21" s="7" t="s">
        <v>53</v>
      </c>
      <c r="D21" s="183">
        <f>O18</f>
        <v>0</v>
      </c>
      <c r="E21" s="183"/>
      <c r="F21" s="34" t="s">
        <v>57</v>
      </c>
      <c r="G21" s="23" t="s">
        <v>58</v>
      </c>
      <c r="H21" s="184" t="s">
        <v>46</v>
      </c>
      <c r="I21" s="184"/>
      <c r="J21" s="184"/>
      <c r="K21" s="7"/>
      <c r="L21" s="7"/>
      <c r="M21" s="7"/>
      <c r="N21" s="74"/>
      <c r="O21" s="248">
        <f>ROUNDUP(D21*0.3,0)</f>
        <v>0</v>
      </c>
      <c r="P21" s="249"/>
      <c r="Q21" s="250"/>
    </row>
    <row r="22" spans="1:17" s="1" customFormat="1" ht="18" customHeight="1">
      <c r="A22" s="187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1:17" s="1" customFormat="1" ht="18" customHeight="1">
      <c r="A23" s="47"/>
      <c r="B23" s="66" t="s">
        <v>80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22"/>
      <c r="P23" s="22"/>
      <c r="Q23" s="24"/>
    </row>
    <row r="24" spans="1:17" s="1" customFormat="1" ht="18" customHeight="1">
      <c r="A24" s="21"/>
      <c r="B24" s="71"/>
      <c r="C24" s="1" t="s">
        <v>59</v>
      </c>
      <c r="D24" s="178">
        <f>O18</f>
        <v>0</v>
      </c>
      <c r="E24" s="178"/>
      <c r="F24" s="29" t="s">
        <v>57</v>
      </c>
      <c r="G24" s="29" t="s">
        <v>44</v>
      </c>
      <c r="H24" s="29" t="s">
        <v>60</v>
      </c>
      <c r="I24" s="178">
        <f>O21</f>
        <v>0</v>
      </c>
      <c r="J24" s="178"/>
      <c r="K24" s="1" t="s">
        <v>57</v>
      </c>
      <c r="N24" s="72"/>
      <c r="O24" s="229">
        <f>D24+I24</f>
        <v>0</v>
      </c>
      <c r="P24" s="230"/>
      <c r="Q24" s="231"/>
    </row>
    <row r="25" spans="1:17" s="1" customFormat="1" ht="15" customHeight="1">
      <c r="A25" s="21"/>
      <c r="B25" s="68"/>
      <c r="N25" s="72"/>
      <c r="O25" s="172" t="s">
        <v>9</v>
      </c>
      <c r="P25" s="173"/>
      <c r="Q25" s="174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75">
        <f>ROUNDDOWN(O24/110*10,0)</f>
        <v>0</v>
      </c>
      <c r="P26" s="176"/>
      <c r="Q26" s="177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9">
    <mergeCell ref="O26:Q26"/>
    <mergeCell ref="D16:E16"/>
    <mergeCell ref="H16:J16"/>
    <mergeCell ref="O16:Q16"/>
    <mergeCell ref="O18:Q18"/>
    <mergeCell ref="A19:Q19"/>
    <mergeCell ref="D21:E21"/>
    <mergeCell ref="H21:J21"/>
    <mergeCell ref="O21:Q21"/>
    <mergeCell ref="A22:Q22"/>
    <mergeCell ref="D24:E24"/>
    <mergeCell ref="I24:J24"/>
    <mergeCell ref="O24:Q24"/>
    <mergeCell ref="O25:Q25"/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4"/>
  <dataValidations count="4">
    <dataValidation type="list" showInputMessage="1" showErrorMessage="1" sqref="M3" xr:uid="{EE55F69A-1B69-47A6-8F6C-7E9E7D5FBDFA}">
      <formula1>"　□製造販売後臨床試験,　■製造販売後臨床試験"</formula1>
    </dataValidation>
    <dataValidation type="list" showInputMessage="1" showErrorMessage="1" sqref="M2" xr:uid="{99844D0D-BBC7-4CEF-89CF-B316315F1CF9}">
      <formula1>"　□治験,　■治験"</formula1>
    </dataValidation>
    <dataValidation type="list" allowBlank="1" showInputMessage="1" showErrorMessage="1" sqref="D1:G1" xr:uid="{BAF72B03-BC13-48FD-993E-18435EA9596E}">
      <formula1>"□ 変更申請,■ 変更申請"</formula1>
    </dataValidation>
    <dataValidation type="list" allowBlank="1" showInputMessage="1" showErrorMessage="1" sqref="B1:C1" xr:uid="{30EED5A2-1CE8-408A-82BC-74C5463F3966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4B0D-A31F-45A3-A9A8-F1C84B0207E1}">
  <sheetPr>
    <tabColor theme="9" tint="0.79998168889431442"/>
  </sheetPr>
  <dimension ref="A1:AR249"/>
  <sheetViews>
    <sheetView view="pageBreakPreview" zoomScaleNormal="100" zoomScaleSheetLayoutView="100" workbookViewId="0">
      <pane ySplit="1" topLeftCell="A11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16" width="4" style="2" customWidth="1"/>
    <col min="17" max="19" width="4.5" style="2" customWidth="1"/>
    <col min="20" max="20" width="19" style="2" customWidth="1"/>
    <col min="21" max="35" width="4" style="2" customWidth="1"/>
    <col min="36" max="38" width="4.5" style="2" customWidth="1"/>
    <col min="39" max="16384" width="9" style="2"/>
  </cols>
  <sheetData>
    <row r="1" spans="1:44" ht="15" customHeight="1">
      <c r="A1" s="4" t="s">
        <v>148</v>
      </c>
      <c r="B1" s="40"/>
      <c r="C1" s="40"/>
      <c r="D1" s="40"/>
      <c r="E1" s="40"/>
      <c r="F1" s="40"/>
      <c r="G1" s="40"/>
      <c r="H1" s="40"/>
      <c r="I1" s="40"/>
      <c r="L1" s="206" t="s">
        <v>0</v>
      </c>
      <c r="M1" s="207"/>
      <c r="N1" s="208"/>
      <c r="O1" s="209"/>
      <c r="P1" s="210"/>
      <c r="Q1" s="210"/>
      <c r="R1" s="210"/>
      <c r="S1" s="211"/>
      <c r="T1" s="4" t="s">
        <v>148</v>
      </c>
      <c r="U1" s="40"/>
      <c r="V1" s="40"/>
      <c r="W1" s="40"/>
      <c r="X1" s="40"/>
      <c r="Y1" s="40"/>
      <c r="Z1" s="40"/>
      <c r="AA1" s="40"/>
      <c r="AB1" s="40"/>
      <c r="AE1" s="206" t="s">
        <v>0</v>
      </c>
      <c r="AF1" s="207"/>
      <c r="AG1" s="208"/>
      <c r="AH1" s="209"/>
      <c r="AI1" s="210"/>
      <c r="AJ1" s="210"/>
      <c r="AK1" s="210"/>
      <c r="AL1" s="211"/>
    </row>
    <row r="2" spans="1:44" ht="15" customHeight="1">
      <c r="A2" s="17" t="s">
        <v>153</v>
      </c>
      <c r="L2" s="212" t="s">
        <v>1</v>
      </c>
      <c r="M2" s="213"/>
      <c r="N2" s="214"/>
      <c r="O2" s="218" t="s">
        <v>2</v>
      </c>
      <c r="P2" s="219"/>
      <c r="Q2" s="219"/>
      <c r="R2" s="219"/>
      <c r="S2" s="220"/>
      <c r="T2" s="17" t="s">
        <v>154</v>
      </c>
      <c r="AE2" s="212" t="s">
        <v>1</v>
      </c>
      <c r="AF2" s="213"/>
      <c r="AG2" s="214"/>
      <c r="AH2" s="218" t="s">
        <v>2</v>
      </c>
      <c r="AI2" s="219"/>
      <c r="AJ2" s="219"/>
      <c r="AK2" s="219"/>
      <c r="AL2" s="220"/>
    </row>
    <row r="3" spans="1:44" ht="15" customHeight="1">
      <c r="L3" s="215"/>
      <c r="M3" s="216"/>
      <c r="N3" s="217"/>
      <c r="O3" s="221" t="s">
        <v>3</v>
      </c>
      <c r="P3" s="222"/>
      <c r="Q3" s="222"/>
      <c r="R3" s="222"/>
      <c r="S3" s="223"/>
      <c r="AE3" s="215"/>
      <c r="AF3" s="216"/>
      <c r="AG3" s="217"/>
      <c r="AH3" s="221" t="s">
        <v>3</v>
      </c>
      <c r="AI3" s="222"/>
      <c r="AJ3" s="222"/>
      <c r="AK3" s="222"/>
      <c r="AL3" s="223"/>
    </row>
    <row r="4" spans="1:44" ht="9.75" customHeight="1">
      <c r="M4" s="3"/>
      <c r="N4" s="3"/>
      <c r="O4" s="3"/>
      <c r="P4" s="4"/>
      <c r="Q4" s="4"/>
      <c r="R4" s="4"/>
      <c r="AF4" s="3"/>
      <c r="AG4" s="3"/>
      <c r="AH4" s="3"/>
      <c r="AI4" s="4"/>
      <c r="AJ4" s="4"/>
      <c r="AK4" s="4"/>
    </row>
    <row r="5" spans="1:44" ht="17.100000000000001" customHeight="1">
      <c r="L5" s="203" t="s">
        <v>33</v>
      </c>
      <c r="M5" s="203"/>
      <c r="N5" s="203"/>
      <c r="O5" s="203"/>
      <c r="P5" s="203"/>
      <c r="Q5" s="203"/>
      <c r="R5" s="203"/>
      <c r="S5" s="203"/>
      <c r="AE5" s="203" t="s">
        <v>33</v>
      </c>
      <c r="AF5" s="203"/>
      <c r="AG5" s="203"/>
      <c r="AH5" s="203"/>
      <c r="AI5" s="203"/>
      <c r="AJ5" s="203"/>
      <c r="AK5" s="203"/>
      <c r="AL5" s="203"/>
      <c r="AM5" s="18"/>
      <c r="AN5" s="18"/>
      <c r="AO5" s="18"/>
      <c r="AP5" s="18"/>
      <c r="AQ5" s="18"/>
      <c r="AR5" s="18"/>
    </row>
    <row r="7" spans="1:44" ht="19.5" customHeight="1">
      <c r="A7" s="204" t="s">
        <v>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 t="s">
        <v>4</v>
      </c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</row>
    <row r="8" spans="1:44" ht="12" customHeight="1">
      <c r="J8" s="2" t="s">
        <v>5</v>
      </c>
      <c r="AC8" s="2" t="s">
        <v>5</v>
      </c>
    </row>
    <row r="9" spans="1:44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7" t="s">
        <v>6</v>
      </c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</row>
    <row r="10" spans="1:44" s="1" customFormat="1" ht="7.5" customHeight="1"/>
    <row r="11" spans="1:44" s="1" customFormat="1" ht="17.100000000000001" customHeight="1">
      <c r="A11" s="1" t="s">
        <v>7</v>
      </c>
      <c r="H11" s="196" t="s">
        <v>142</v>
      </c>
      <c r="I11" s="196"/>
      <c r="J11" s="196"/>
      <c r="K11" s="11"/>
      <c r="L11" s="11"/>
      <c r="Q11" s="197" t="s">
        <v>8</v>
      </c>
      <c r="R11" s="198"/>
      <c r="S11" s="198"/>
      <c r="T11" s="1" t="s">
        <v>7</v>
      </c>
      <c r="AA11" s="196" t="s">
        <v>152</v>
      </c>
      <c r="AB11" s="196"/>
      <c r="AC11" s="196"/>
      <c r="AD11" s="11"/>
      <c r="AE11" s="11"/>
      <c r="AJ11" s="197" t="s">
        <v>8</v>
      </c>
      <c r="AK11" s="198"/>
      <c r="AL11" s="198"/>
    </row>
    <row r="12" spans="1:44" s="29" customFormat="1" ht="18" customHeight="1">
      <c r="A12" s="187" t="s">
        <v>128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188"/>
      <c r="R12" s="188"/>
      <c r="S12" s="189"/>
      <c r="T12" s="187" t="s">
        <v>128</v>
      </c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188"/>
      <c r="AK12" s="188"/>
      <c r="AL12" s="189"/>
    </row>
    <row r="13" spans="1:44" s="1" customFormat="1" ht="18" customHeight="1">
      <c r="A13" s="50" t="s">
        <v>149</v>
      </c>
      <c r="B13" s="66" t="s">
        <v>97</v>
      </c>
      <c r="C13" s="56"/>
      <c r="D13" s="56"/>
      <c r="E13" s="57"/>
      <c r="F13" s="57"/>
      <c r="G13" s="57"/>
      <c r="H13" s="57"/>
      <c r="I13" s="48"/>
      <c r="J13" s="48"/>
      <c r="K13" s="48"/>
      <c r="L13" s="48"/>
      <c r="M13" s="48"/>
      <c r="N13" s="48"/>
      <c r="O13" s="48"/>
      <c r="P13" s="67"/>
      <c r="Q13" s="48"/>
      <c r="R13" s="48" t="s">
        <v>50</v>
      </c>
      <c r="S13" s="49"/>
      <c r="T13" s="50" t="s">
        <v>149</v>
      </c>
      <c r="U13" s="66" t="s">
        <v>97</v>
      </c>
      <c r="V13" s="56"/>
      <c r="W13" s="56"/>
      <c r="X13" s="57"/>
      <c r="Y13" s="57"/>
      <c r="Z13" s="57"/>
      <c r="AA13" s="57"/>
      <c r="AB13" s="48"/>
      <c r="AC13" s="48"/>
      <c r="AD13" s="48"/>
      <c r="AE13" s="48"/>
      <c r="AF13" s="48"/>
      <c r="AG13" s="48"/>
      <c r="AH13" s="48"/>
      <c r="AI13" s="67"/>
      <c r="AJ13" s="48"/>
      <c r="AK13" s="48" t="s">
        <v>50</v>
      </c>
      <c r="AL13" s="49"/>
    </row>
    <row r="14" spans="1:44" s="1" customFormat="1" ht="18" customHeight="1">
      <c r="A14" s="52" t="s">
        <v>27</v>
      </c>
      <c r="B14" s="69"/>
      <c r="C14" s="53"/>
      <c r="D14" s="53"/>
      <c r="E14" s="236">
        <v>150000</v>
      </c>
      <c r="F14" s="236"/>
      <c r="G14" s="58" t="s">
        <v>57</v>
      </c>
      <c r="H14" s="59" t="s">
        <v>58</v>
      </c>
      <c r="I14" s="60" t="s">
        <v>184</v>
      </c>
      <c r="J14" s="53"/>
      <c r="L14" s="53"/>
      <c r="M14" s="53"/>
      <c r="N14" s="53"/>
      <c r="O14" s="53"/>
      <c r="P14" s="88"/>
      <c r="Q14" s="237">
        <f>E14*1.1</f>
        <v>165000</v>
      </c>
      <c r="R14" s="237"/>
      <c r="S14" s="238"/>
      <c r="T14" s="52" t="s">
        <v>27</v>
      </c>
      <c r="U14" s="69"/>
      <c r="V14" s="53"/>
      <c r="W14" s="53"/>
      <c r="X14" s="236">
        <v>120000</v>
      </c>
      <c r="Y14" s="236"/>
      <c r="Z14" s="58" t="s">
        <v>57</v>
      </c>
      <c r="AA14" s="59" t="s">
        <v>58</v>
      </c>
      <c r="AB14" s="60" t="s">
        <v>184</v>
      </c>
      <c r="AC14" s="53"/>
      <c r="AD14" s="53"/>
      <c r="AE14" s="53"/>
      <c r="AG14" s="53"/>
      <c r="AH14" s="53"/>
      <c r="AI14" s="88"/>
      <c r="AJ14" s="237">
        <f>X14*1.1</f>
        <v>132000</v>
      </c>
      <c r="AK14" s="237"/>
      <c r="AL14" s="238"/>
    </row>
    <row r="15" spans="1:44" s="1" customFormat="1" ht="18" customHeight="1">
      <c r="A15" s="50" t="s">
        <v>150</v>
      </c>
      <c r="B15" s="66" t="s">
        <v>151</v>
      </c>
      <c r="C15" s="56"/>
      <c r="D15" s="56"/>
      <c r="E15" s="57"/>
      <c r="F15" s="57"/>
      <c r="G15" s="57"/>
      <c r="H15" s="57"/>
      <c r="I15" s="48"/>
      <c r="J15" s="48"/>
      <c r="K15" s="48"/>
      <c r="L15" s="48"/>
      <c r="M15" s="48"/>
      <c r="N15" s="48"/>
      <c r="O15" s="48"/>
      <c r="P15" s="67"/>
      <c r="Q15" s="48"/>
      <c r="R15" s="48" t="s">
        <v>51</v>
      </c>
      <c r="S15" s="49"/>
      <c r="T15" s="50" t="s">
        <v>150</v>
      </c>
      <c r="U15" s="66" t="s">
        <v>151</v>
      </c>
      <c r="V15" s="56"/>
      <c r="W15" s="56"/>
      <c r="X15" s="57"/>
      <c r="Y15" s="57"/>
      <c r="Z15" s="57"/>
      <c r="AA15" s="57"/>
      <c r="AB15" s="48"/>
      <c r="AC15" s="48"/>
      <c r="AD15" s="48"/>
      <c r="AE15" s="48"/>
      <c r="AF15" s="48"/>
      <c r="AG15" s="48"/>
      <c r="AH15" s="48"/>
      <c r="AI15" s="67"/>
      <c r="AJ15" s="48"/>
      <c r="AK15" s="48" t="s">
        <v>51</v>
      </c>
      <c r="AL15" s="49"/>
    </row>
    <row r="16" spans="1:44" s="1" customFormat="1" ht="18" customHeight="1">
      <c r="A16" s="52"/>
      <c r="B16" s="69"/>
      <c r="C16" s="53"/>
      <c r="D16" s="53"/>
      <c r="E16" s="236">
        <f>Q14</f>
        <v>165000</v>
      </c>
      <c r="F16" s="236"/>
      <c r="G16" s="58" t="s">
        <v>57</v>
      </c>
      <c r="H16" s="59" t="s">
        <v>58</v>
      </c>
      <c r="I16" s="60" t="s">
        <v>47</v>
      </c>
      <c r="J16" s="53"/>
      <c r="L16" s="53"/>
      <c r="M16" s="53"/>
      <c r="N16" s="53"/>
      <c r="O16" s="53"/>
      <c r="P16" s="88"/>
      <c r="Q16" s="237">
        <f>E16*0.2</f>
        <v>33000</v>
      </c>
      <c r="R16" s="237"/>
      <c r="S16" s="238"/>
      <c r="T16" s="52"/>
      <c r="U16" s="69"/>
      <c r="V16" s="53"/>
      <c r="W16" s="53"/>
      <c r="X16" s="236">
        <f>AJ14</f>
        <v>132000</v>
      </c>
      <c r="Y16" s="236"/>
      <c r="Z16" s="58" t="s">
        <v>57</v>
      </c>
      <c r="AA16" s="59" t="s">
        <v>58</v>
      </c>
      <c r="AB16" s="60" t="s">
        <v>47</v>
      </c>
      <c r="AD16" s="53"/>
      <c r="AE16" s="53"/>
      <c r="AF16" s="53"/>
      <c r="AG16" s="53"/>
      <c r="AH16" s="53"/>
      <c r="AI16" s="88"/>
      <c r="AJ16" s="237">
        <f>X16*0.2</f>
        <v>26400</v>
      </c>
      <c r="AK16" s="237"/>
      <c r="AL16" s="238"/>
    </row>
    <row r="17" spans="1:38" s="1" customFormat="1" ht="18" customHeight="1">
      <c r="A17" s="77" t="s">
        <v>126</v>
      </c>
      <c r="B17" s="68"/>
      <c r="P17" s="72"/>
      <c r="R17" s="8" t="s">
        <v>14</v>
      </c>
      <c r="S17" s="19"/>
      <c r="T17" s="77" t="s">
        <v>126</v>
      </c>
      <c r="U17" s="68"/>
      <c r="AI17" s="72"/>
      <c r="AK17" s="8" t="s">
        <v>14</v>
      </c>
      <c r="AL17" s="19"/>
    </row>
    <row r="18" spans="1:38" s="1" customFormat="1" ht="18" customHeight="1">
      <c r="A18" s="6"/>
      <c r="B18" s="73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4"/>
      <c r="Q18" s="185">
        <f>Q14+Q16</f>
        <v>198000</v>
      </c>
      <c r="R18" s="185"/>
      <c r="S18" s="186"/>
      <c r="T18" s="6"/>
      <c r="U18" s="73"/>
      <c r="X18" s="7" t="s">
        <v>70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4"/>
      <c r="AJ18" s="185">
        <f>AJ14+AJ16</f>
        <v>158400</v>
      </c>
      <c r="AK18" s="185"/>
      <c r="AL18" s="186"/>
    </row>
    <row r="19" spans="1:38" s="29" customFormat="1" ht="18" customHeight="1">
      <c r="A19" s="187" t="s">
        <v>127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9"/>
      <c r="T19" s="187" t="s">
        <v>127</v>
      </c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9"/>
    </row>
    <row r="20" spans="1:38" s="1" customFormat="1" ht="18" customHeight="1">
      <c r="A20" s="77" t="s">
        <v>126</v>
      </c>
      <c r="B20" s="66" t="s">
        <v>84</v>
      </c>
      <c r="C20" s="56"/>
      <c r="D20" s="5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67"/>
      <c r="R20" s="8" t="s">
        <v>15</v>
      </c>
      <c r="S20" s="19"/>
      <c r="T20" s="77" t="s">
        <v>126</v>
      </c>
      <c r="U20" s="66" t="s">
        <v>84</v>
      </c>
      <c r="V20" s="56"/>
      <c r="W20" s="56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67"/>
      <c r="AK20" s="8" t="s">
        <v>15</v>
      </c>
      <c r="AL20" s="19"/>
    </row>
    <row r="21" spans="1:38" s="1" customFormat="1" ht="18" customHeight="1">
      <c r="A21" s="6"/>
      <c r="B21" s="73"/>
      <c r="C21" s="7"/>
      <c r="D21" s="7" t="s">
        <v>103</v>
      </c>
      <c r="E21" s="183">
        <f>Q18</f>
        <v>198000</v>
      </c>
      <c r="F21" s="183"/>
      <c r="G21" s="130"/>
      <c r="H21" s="34" t="s">
        <v>57</v>
      </c>
      <c r="I21" s="23" t="s">
        <v>58</v>
      </c>
      <c r="J21" s="184" t="s">
        <v>46</v>
      </c>
      <c r="K21" s="184"/>
      <c r="L21" s="184"/>
      <c r="M21" s="7"/>
      <c r="N21" s="7"/>
      <c r="O21" s="7"/>
      <c r="P21" s="74"/>
      <c r="Q21" s="185">
        <f>ROUNDUP(E21*0.3,0)</f>
        <v>59400</v>
      </c>
      <c r="R21" s="185"/>
      <c r="S21" s="186"/>
      <c r="T21" s="6"/>
      <c r="U21" s="73"/>
      <c r="V21" s="7"/>
      <c r="W21" s="7" t="s">
        <v>103</v>
      </c>
      <c r="X21" s="183">
        <f>AJ18</f>
        <v>158400</v>
      </c>
      <c r="Y21" s="183"/>
      <c r="Z21" s="34" t="s">
        <v>57</v>
      </c>
      <c r="AA21" s="23" t="s">
        <v>58</v>
      </c>
      <c r="AB21" s="184" t="s">
        <v>46</v>
      </c>
      <c r="AC21" s="184"/>
      <c r="AD21" s="184"/>
      <c r="AF21" s="7"/>
      <c r="AG21" s="7"/>
      <c r="AH21" s="7"/>
      <c r="AI21" s="74"/>
      <c r="AJ21" s="185">
        <f>ROUNDUP(X21*0.3,0)</f>
        <v>47520</v>
      </c>
      <c r="AK21" s="185"/>
      <c r="AL21" s="186"/>
    </row>
    <row r="22" spans="1:38" s="1" customFormat="1" ht="18" customHeight="1">
      <c r="A22" s="187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9"/>
      <c r="T22" s="187" t="s">
        <v>125</v>
      </c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9"/>
    </row>
    <row r="23" spans="1:38" s="1" customFormat="1" ht="18" customHeight="1">
      <c r="A23" s="21"/>
      <c r="B23" s="66" t="s">
        <v>80</v>
      </c>
      <c r="C23" s="56"/>
      <c r="D23" s="5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67"/>
      <c r="R23" s="87"/>
      <c r="S23" s="45"/>
      <c r="T23" s="21"/>
      <c r="U23" s="66" t="s">
        <v>80</v>
      </c>
      <c r="V23" s="56"/>
      <c r="W23" s="56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67"/>
      <c r="AK23" s="87"/>
      <c r="AL23" s="45"/>
    </row>
    <row r="24" spans="1:38" s="1" customFormat="1" ht="18" customHeight="1">
      <c r="A24" s="21"/>
      <c r="B24" s="68"/>
      <c r="D24" s="1" t="s">
        <v>101</v>
      </c>
      <c r="E24" s="178">
        <f>Q18</f>
        <v>198000</v>
      </c>
      <c r="F24" s="178"/>
      <c r="G24" s="29" t="s">
        <v>57</v>
      </c>
      <c r="H24" s="29" t="s">
        <v>44</v>
      </c>
      <c r="I24" s="29" t="s">
        <v>102</v>
      </c>
      <c r="J24" s="178">
        <f>Q21</f>
        <v>59400</v>
      </c>
      <c r="K24" s="178"/>
      <c r="L24" s="1" t="s">
        <v>11</v>
      </c>
      <c r="M24" s="11"/>
      <c r="P24" s="72"/>
      <c r="Q24" s="181">
        <f>E24+J24</f>
        <v>257400</v>
      </c>
      <c r="R24" s="181"/>
      <c r="S24" s="182"/>
      <c r="T24" s="21"/>
      <c r="U24" s="68"/>
      <c r="W24" s="1" t="s">
        <v>101</v>
      </c>
      <c r="X24" s="178">
        <f>AJ18</f>
        <v>158400</v>
      </c>
      <c r="Y24" s="178"/>
      <c r="Z24" s="29" t="s">
        <v>57</v>
      </c>
      <c r="AA24" s="29" t="s">
        <v>44</v>
      </c>
      <c r="AB24" s="29" t="s">
        <v>102</v>
      </c>
      <c r="AC24" s="178">
        <f>AJ21</f>
        <v>47520</v>
      </c>
      <c r="AD24" s="178"/>
      <c r="AE24" s="1" t="s">
        <v>11</v>
      </c>
      <c r="AF24" s="11"/>
      <c r="AI24" s="72"/>
      <c r="AJ24" s="181">
        <f>X24+AC24</f>
        <v>205920</v>
      </c>
      <c r="AK24" s="181"/>
      <c r="AL24" s="182"/>
    </row>
    <row r="25" spans="1:38" s="1" customFormat="1" ht="15" customHeight="1">
      <c r="A25" s="21"/>
      <c r="B25" s="68"/>
      <c r="P25" s="72"/>
      <c r="Q25" s="172" t="s">
        <v>9</v>
      </c>
      <c r="R25" s="173"/>
      <c r="S25" s="174"/>
      <c r="T25" s="21"/>
      <c r="U25" s="68"/>
      <c r="AI25" s="72"/>
      <c r="AJ25" s="172" t="s">
        <v>9</v>
      </c>
      <c r="AK25" s="173"/>
      <c r="AL25" s="174"/>
    </row>
    <row r="26" spans="1:38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4"/>
      <c r="Q26" s="175">
        <f>ROUNDDOWN(Q24/110*10,0)</f>
        <v>23400</v>
      </c>
      <c r="R26" s="176"/>
      <c r="S26" s="177"/>
      <c r="T26" s="6"/>
      <c r="U26" s="7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4"/>
      <c r="AJ26" s="175">
        <f>ROUNDDOWN(AJ24/110*10,0)</f>
        <v>18720</v>
      </c>
      <c r="AK26" s="176"/>
      <c r="AL26" s="177"/>
    </row>
    <row r="27" spans="1:38" ht="18" customHeight="1"/>
    <row r="28" spans="1:38" ht="18" customHeight="1"/>
    <row r="29" spans="1:38" ht="18" customHeight="1"/>
    <row r="30" spans="1:38" ht="18" customHeight="1"/>
    <row r="31" spans="1:38" ht="18" customHeight="1"/>
    <row r="32" spans="1:3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</sheetData>
  <mergeCells count="52">
    <mergeCell ref="AJ26:AL26"/>
    <mergeCell ref="AJ16:AL16"/>
    <mergeCell ref="AJ18:AL18"/>
    <mergeCell ref="T19:AL19"/>
    <mergeCell ref="AB21:AD21"/>
    <mergeCell ref="AJ21:AL21"/>
    <mergeCell ref="T22:AL22"/>
    <mergeCell ref="AJ24:AL24"/>
    <mergeCell ref="AJ25:AL25"/>
    <mergeCell ref="X24:Y24"/>
    <mergeCell ref="AC24:AD24"/>
    <mergeCell ref="X21:Y21"/>
    <mergeCell ref="X16:Y16"/>
    <mergeCell ref="AJ14:AL14"/>
    <mergeCell ref="AE1:AG1"/>
    <mergeCell ref="AH1:AL1"/>
    <mergeCell ref="AE2:AG3"/>
    <mergeCell ref="AH2:AL2"/>
    <mergeCell ref="AH3:AL3"/>
    <mergeCell ref="AE5:AL5"/>
    <mergeCell ref="T7:AL7"/>
    <mergeCell ref="U9:AL9"/>
    <mergeCell ref="AA11:AC11"/>
    <mergeCell ref="AJ11:AL11"/>
    <mergeCell ref="T12:AL12"/>
    <mergeCell ref="X14:Y14"/>
    <mergeCell ref="Q24:S24"/>
    <mergeCell ref="Q25:S25"/>
    <mergeCell ref="Q26:S26"/>
    <mergeCell ref="E24:F24"/>
    <mergeCell ref="J24:K24"/>
    <mergeCell ref="A22:S22"/>
    <mergeCell ref="Q16:S16"/>
    <mergeCell ref="Q14:S14"/>
    <mergeCell ref="Q18:S18"/>
    <mergeCell ref="A19:S19"/>
    <mergeCell ref="J21:L21"/>
    <mergeCell ref="Q21:S21"/>
    <mergeCell ref="E21:F21"/>
    <mergeCell ref="E14:F14"/>
    <mergeCell ref="E16:F16"/>
    <mergeCell ref="A7:S7"/>
    <mergeCell ref="B9:S9"/>
    <mergeCell ref="H11:J11"/>
    <mergeCell ref="Q11:S11"/>
    <mergeCell ref="A12:S12"/>
    <mergeCell ref="L5:S5"/>
    <mergeCell ref="L1:N1"/>
    <mergeCell ref="O1:S1"/>
    <mergeCell ref="L2:N3"/>
    <mergeCell ref="O2:S2"/>
    <mergeCell ref="O3:S3"/>
  </mergeCells>
  <phoneticPr fontId="4"/>
  <dataValidations disablePrompts="1" count="2">
    <dataValidation type="list" showInputMessage="1" showErrorMessage="1" sqref="O2 AH2" xr:uid="{AACCB036-F07E-4E11-8B5C-D62B819D0ABD}">
      <formula1>"　□治験,　■治験"</formula1>
    </dataValidation>
    <dataValidation type="list" showInputMessage="1" showErrorMessage="1" sqref="O3 AH3" xr:uid="{2956AD68-3589-4FCB-B51A-A265EBCE2F35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2" manualBreakCount="2">
    <brk id="19" max="1048575" man="1"/>
    <brk id="3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58CC-B980-4F5F-8055-CD1FAAEF3DF5}">
  <sheetPr>
    <tabColor theme="5" tint="0.59999389629810485"/>
  </sheetPr>
  <dimension ref="A1:R268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209"/>
      <c r="N1" s="210"/>
      <c r="O1" s="210"/>
      <c r="P1" s="210"/>
      <c r="Q1" s="211"/>
    </row>
    <row r="2" spans="1:18" ht="15" customHeight="1">
      <c r="A2" s="17" t="s">
        <v>130</v>
      </c>
      <c r="J2" s="212" t="s">
        <v>1</v>
      </c>
      <c r="K2" s="213"/>
      <c r="L2" s="214"/>
      <c r="M2" s="218" t="s">
        <v>2</v>
      </c>
      <c r="N2" s="219"/>
      <c r="O2" s="219"/>
      <c r="P2" s="219"/>
      <c r="Q2" s="220"/>
    </row>
    <row r="3" spans="1:18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03" t="s">
        <v>33</v>
      </c>
      <c r="K5" s="203"/>
      <c r="L5" s="203"/>
      <c r="M5" s="203"/>
      <c r="N5" s="203"/>
      <c r="O5" s="203"/>
      <c r="P5" s="203"/>
      <c r="Q5" s="203"/>
      <c r="R5" s="18"/>
    </row>
    <row r="7" spans="1:18" ht="19.5" customHeight="1">
      <c r="A7" s="204" t="s">
        <v>159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18" s="1" customFormat="1" ht="7.5" customHeight="1"/>
    <row r="11" spans="1:18" s="1" customFormat="1" ht="17.100000000000001" customHeight="1">
      <c r="A11" s="1" t="s">
        <v>137</v>
      </c>
      <c r="O11" s="235" t="s">
        <v>8</v>
      </c>
      <c r="P11" s="254"/>
      <c r="Q11" s="254"/>
    </row>
    <row r="12" spans="1:18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18" s="1" customFormat="1" ht="18" customHeight="1">
      <c r="A13" s="50" t="s">
        <v>225</v>
      </c>
      <c r="B13" s="66" t="s">
        <v>176</v>
      </c>
      <c r="C13" s="48"/>
      <c r="D13" s="65"/>
      <c r="E13" s="65"/>
      <c r="F13" s="48"/>
      <c r="G13" s="48"/>
      <c r="H13" s="48"/>
      <c r="I13" s="48"/>
      <c r="J13" s="48"/>
      <c r="K13" s="48"/>
      <c r="L13" s="48"/>
      <c r="M13" s="48"/>
      <c r="N13" s="67"/>
      <c r="O13" s="48"/>
      <c r="P13" s="104" t="s">
        <v>50</v>
      </c>
      <c r="Q13" s="49"/>
    </row>
    <row r="14" spans="1:18" s="1" customFormat="1" ht="18" customHeight="1">
      <c r="A14" s="21"/>
      <c r="B14" s="131"/>
      <c r="D14" s="132"/>
      <c r="E14" s="132"/>
      <c r="N14" s="72"/>
      <c r="P14" s="96"/>
      <c r="Q14" s="19"/>
    </row>
    <row r="15" spans="1:18" s="1" customFormat="1" ht="18" customHeight="1">
      <c r="A15" s="52"/>
      <c r="B15" s="69"/>
      <c r="C15" s="53"/>
      <c r="D15" s="296"/>
      <c r="E15" s="296"/>
      <c r="F15" s="105" t="s">
        <v>57</v>
      </c>
      <c r="G15" s="59" t="s">
        <v>58</v>
      </c>
      <c r="H15" s="262" t="s">
        <v>184</v>
      </c>
      <c r="I15" s="262"/>
      <c r="J15" s="262"/>
      <c r="L15" s="53"/>
      <c r="M15" s="53"/>
      <c r="N15" s="70"/>
      <c r="O15" s="297">
        <f>D15*1.1</f>
        <v>0</v>
      </c>
      <c r="P15" s="245"/>
      <c r="Q15" s="246"/>
    </row>
    <row r="16" spans="1:18" s="1" customFormat="1" ht="18" customHeight="1">
      <c r="A16" s="50" t="s">
        <v>69</v>
      </c>
      <c r="B16" s="66" t="s">
        <v>226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67"/>
      <c r="O16" s="48"/>
      <c r="P16" s="51" t="s">
        <v>146</v>
      </c>
      <c r="Q16" s="63"/>
    </row>
    <row r="17" spans="1:17" s="1" customFormat="1" ht="18" customHeight="1">
      <c r="A17" s="52"/>
      <c r="B17" s="69"/>
      <c r="C17" s="53"/>
      <c r="D17" s="261">
        <f>O15</f>
        <v>0</v>
      </c>
      <c r="E17" s="261"/>
      <c r="F17" s="58" t="s">
        <v>57</v>
      </c>
      <c r="G17" s="59" t="s">
        <v>58</v>
      </c>
      <c r="H17" s="262" t="s">
        <v>47</v>
      </c>
      <c r="I17" s="262"/>
      <c r="J17" s="262"/>
      <c r="K17" s="53"/>
      <c r="L17" s="53"/>
      <c r="M17" s="53"/>
      <c r="N17" s="90"/>
      <c r="O17" s="237">
        <f>D17*0.2</f>
        <v>0</v>
      </c>
      <c r="P17" s="245"/>
      <c r="Q17" s="246"/>
    </row>
    <row r="18" spans="1:17" s="1" customFormat="1" ht="18" customHeight="1">
      <c r="A18" s="77" t="s">
        <v>126</v>
      </c>
      <c r="B18" s="71"/>
      <c r="N18" s="72"/>
      <c r="P18" s="8" t="s">
        <v>14</v>
      </c>
      <c r="Q18" s="19"/>
    </row>
    <row r="19" spans="1:17" s="1" customFormat="1" ht="18" customHeight="1">
      <c r="A19" s="6"/>
      <c r="B19" s="73"/>
      <c r="D19" s="7" t="s">
        <v>70</v>
      </c>
      <c r="E19" s="7"/>
      <c r="F19" s="7"/>
      <c r="G19" s="7"/>
      <c r="H19" s="7"/>
      <c r="I19" s="7"/>
      <c r="J19" s="7"/>
      <c r="K19" s="7"/>
      <c r="L19" s="7"/>
      <c r="M19" s="7"/>
      <c r="N19" s="74"/>
      <c r="O19" s="248">
        <f>O15+O17</f>
        <v>0</v>
      </c>
      <c r="P19" s="249"/>
      <c r="Q19" s="250"/>
    </row>
    <row r="20" spans="1:17" s="29" customFormat="1" ht="18" customHeight="1">
      <c r="A20" s="187" t="s">
        <v>127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9"/>
    </row>
    <row r="21" spans="1:17" s="1" customFormat="1" ht="18" customHeight="1">
      <c r="A21" s="77" t="s">
        <v>126</v>
      </c>
      <c r="B21" s="66" t="s">
        <v>84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7"/>
      <c r="P21" s="8" t="s">
        <v>17</v>
      </c>
      <c r="Q21" s="19"/>
    </row>
    <row r="22" spans="1:17" s="1" customFormat="1" ht="18" customHeight="1">
      <c r="A22" s="6"/>
      <c r="B22" s="73"/>
      <c r="C22" s="7" t="s">
        <v>54</v>
      </c>
      <c r="D22" s="183">
        <f>O19</f>
        <v>0</v>
      </c>
      <c r="E22" s="183"/>
      <c r="F22" s="34" t="s">
        <v>57</v>
      </c>
      <c r="G22" s="23" t="s">
        <v>58</v>
      </c>
      <c r="H22" s="184" t="s">
        <v>46</v>
      </c>
      <c r="I22" s="184"/>
      <c r="J22" s="184"/>
      <c r="K22" s="7"/>
      <c r="L22" s="7"/>
      <c r="M22" s="7"/>
      <c r="N22" s="74"/>
      <c r="O22" s="248">
        <f>ROUNDUP(D22*0.3,0)</f>
        <v>0</v>
      </c>
      <c r="P22" s="249"/>
      <c r="Q22" s="250"/>
    </row>
    <row r="23" spans="1:17" s="1" customFormat="1" ht="18" customHeight="1">
      <c r="A23" s="187" t="s">
        <v>125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</row>
    <row r="24" spans="1:17" s="1" customFormat="1" ht="18" customHeight="1">
      <c r="A24" s="47"/>
      <c r="B24" s="66" t="s">
        <v>80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  <c r="O24" s="22"/>
      <c r="P24" s="22"/>
      <c r="Q24" s="24"/>
    </row>
    <row r="25" spans="1:17" s="1" customFormat="1" ht="18" customHeight="1">
      <c r="A25" s="21"/>
      <c r="B25" s="71"/>
      <c r="C25" s="1" t="s">
        <v>60</v>
      </c>
      <c r="D25" s="178">
        <f>O19</f>
        <v>0</v>
      </c>
      <c r="E25" s="178"/>
      <c r="F25" s="29" t="s">
        <v>57</v>
      </c>
      <c r="G25" s="29" t="s">
        <v>44</v>
      </c>
      <c r="H25" s="29" t="s">
        <v>100</v>
      </c>
      <c r="I25" s="178">
        <f>O22</f>
        <v>0</v>
      </c>
      <c r="J25" s="178"/>
      <c r="K25" s="1" t="s">
        <v>57</v>
      </c>
      <c r="N25" s="72"/>
      <c r="O25" s="229">
        <f>D25+I25</f>
        <v>0</v>
      </c>
      <c r="P25" s="230"/>
      <c r="Q25" s="231"/>
    </row>
    <row r="26" spans="1:17" s="1" customFormat="1" ht="15" customHeight="1">
      <c r="A26" s="21"/>
      <c r="B26" s="68"/>
      <c r="N26" s="72"/>
      <c r="O26" s="172" t="s">
        <v>9</v>
      </c>
      <c r="P26" s="173"/>
      <c r="Q26" s="174"/>
    </row>
    <row r="27" spans="1:17" s="1" customFormat="1" ht="18" customHeight="1">
      <c r="A27" s="6"/>
      <c r="B27" s="7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4"/>
      <c r="O27" s="175">
        <f>ROUNDDOWN(O25/110*10,0)</f>
        <v>0</v>
      </c>
      <c r="P27" s="176"/>
      <c r="Q27" s="177"/>
    </row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</sheetData>
  <mergeCells count="29"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3:Q23"/>
    <mergeCell ref="D15:E15"/>
    <mergeCell ref="H15:J15"/>
    <mergeCell ref="O15:Q15"/>
    <mergeCell ref="D17:E17"/>
    <mergeCell ref="H17:J17"/>
    <mergeCell ref="O17:Q17"/>
    <mergeCell ref="O19:Q19"/>
    <mergeCell ref="A20:Q20"/>
    <mergeCell ref="D22:E22"/>
    <mergeCell ref="H22:J22"/>
    <mergeCell ref="O22:Q22"/>
    <mergeCell ref="D25:E25"/>
    <mergeCell ref="I25:J25"/>
    <mergeCell ref="O25:Q25"/>
    <mergeCell ref="O26:Q26"/>
    <mergeCell ref="O27:Q27"/>
  </mergeCells>
  <phoneticPr fontId="4"/>
  <dataValidations count="4">
    <dataValidation type="list" showInputMessage="1" showErrorMessage="1" sqref="M3" xr:uid="{7C2A0985-2ECC-420E-AA28-C99264AADE1A}">
      <formula1>"　□製造販売後臨床試験,　■製造販売後臨床試験"</formula1>
    </dataValidation>
    <dataValidation type="list" showInputMessage="1" showErrorMessage="1" sqref="M2" xr:uid="{6D663453-EFE7-47AA-90D4-3F48828C47B1}">
      <formula1>"　□治験,　■治験"</formula1>
    </dataValidation>
    <dataValidation type="list" allowBlank="1" showInputMessage="1" showErrorMessage="1" sqref="D1:G1" xr:uid="{A849DD17-1F3D-4EF3-954D-883B892DC423}">
      <formula1>"□ 変更申請,■ 変更申請"</formula1>
    </dataValidation>
    <dataValidation type="list" allowBlank="1" showInputMessage="1" showErrorMessage="1" sqref="B1:C1" xr:uid="{0FAB2633-35A5-4682-A382-C414F4C2D38C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BE53-AB5E-4989-8EB6-386186B797CB}">
  <sheetPr>
    <tabColor rgb="FFFFCCFF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21.625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195</v>
      </c>
      <c r="B1" s="292"/>
      <c r="C1" s="292"/>
      <c r="D1" s="292"/>
      <c r="E1" s="292"/>
      <c r="F1" s="292"/>
      <c r="G1" s="292"/>
      <c r="J1" s="206" t="s">
        <v>0</v>
      </c>
      <c r="K1" s="207"/>
      <c r="L1" s="208"/>
      <c r="M1" s="301"/>
      <c r="N1" s="302"/>
      <c r="O1" s="302"/>
      <c r="P1" s="302"/>
      <c r="Q1" s="303"/>
    </row>
    <row r="2" spans="1:18" ht="15" customHeight="1">
      <c r="A2" s="17" t="s">
        <v>187</v>
      </c>
      <c r="J2" s="212" t="s">
        <v>1</v>
      </c>
      <c r="K2" s="213"/>
      <c r="L2" s="214"/>
      <c r="M2" s="218" t="s">
        <v>188</v>
      </c>
      <c r="N2" s="219"/>
      <c r="O2" s="219"/>
      <c r="P2" s="219"/>
      <c r="Q2" s="220"/>
    </row>
    <row r="3" spans="1:18" ht="15" customHeight="1">
      <c r="J3" s="215"/>
      <c r="K3" s="216"/>
      <c r="L3" s="217"/>
      <c r="M3" s="221" t="s">
        <v>3</v>
      </c>
      <c r="N3" s="222"/>
      <c r="O3" s="222"/>
      <c r="P3" s="222"/>
      <c r="Q3" s="22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03" t="s">
        <v>189</v>
      </c>
      <c r="K5" s="203"/>
      <c r="L5" s="203"/>
      <c r="M5" s="203"/>
      <c r="N5" s="203"/>
      <c r="O5" s="203"/>
      <c r="P5" s="203"/>
      <c r="Q5" s="203"/>
      <c r="R5" s="18"/>
    </row>
    <row r="7" spans="1:18" ht="19.5" customHeight="1">
      <c r="A7" s="204" t="s">
        <v>190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18" ht="12" customHeight="1">
      <c r="H8" s="2" t="s">
        <v>5</v>
      </c>
    </row>
    <row r="9" spans="1:18" s="1" customFormat="1" ht="54.95" customHeight="1">
      <c r="A9" s="7" t="s">
        <v>6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</row>
    <row r="10" spans="1:18" s="1" customFormat="1" ht="7.5" customHeight="1"/>
    <row r="11" spans="1:18" s="1" customFormat="1" ht="17.100000000000001" customHeight="1">
      <c r="A11" s="1" t="s">
        <v>137</v>
      </c>
      <c r="O11" s="235" t="s">
        <v>8</v>
      </c>
      <c r="P11" s="254"/>
      <c r="Q11" s="254"/>
    </row>
    <row r="12" spans="1:18" s="29" customFormat="1" ht="18" customHeight="1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18" s="1" customFormat="1" ht="30" customHeight="1">
      <c r="A13" s="21" t="s">
        <v>191</v>
      </c>
      <c r="B13" s="66" t="s">
        <v>192</v>
      </c>
      <c r="C13" s="56"/>
      <c r="D13" s="56"/>
      <c r="E13" s="299" t="s">
        <v>193</v>
      </c>
      <c r="F13" s="299"/>
      <c r="G13" s="299"/>
      <c r="H13" s="299"/>
      <c r="I13" s="299"/>
      <c r="J13" s="299"/>
      <c r="K13" s="299"/>
      <c r="L13" s="299"/>
      <c r="M13" s="299"/>
      <c r="N13" s="300"/>
      <c r="P13" s="32" t="s">
        <v>50</v>
      </c>
      <c r="Q13" s="19"/>
    </row>
    <row r="14" spans="1:18" s="1" customFormat="1" ht="18" customHeight="1">
      <c r="A14" s="21" t="s">
        <v>132</v>
      </c>
      <c r="B14" s="68"/>
      <c r="D14" s="293">
        <v>100000</v>
      </c>
      <c r="E14" s="293"/>
      <c r="F14" s="102" t="s">
        <v>57</v>
      </c>
      <c r="G14" s="29" t="s">
        <v>58</v>
      </c>
      <c r="H14" s="38">
        <v>1</v>
      </c>
      <c r="I14" s="1" t="s">
        <v>194</v>
      </c>
      <c r="J14" s="1" t="s">
        <v>45</v>
      </c>
      <c r="K14" s="247" t="s">
        <v>184</v>
      </c>
      <c r="L14" s="247"/>
      <c r="M14" s="247"/>
      <c r="N14" s="70"/>
      <c r="O14" s="298">
        <f>D14*H14*1.1</f>
        <v>110000.00000000001</v>
      </c>
      <c r="P14" s="230"/>
      <c r="Q14" s="231"/>
    </row>
    <row r="15" spans="1:18" s="1" customFormat="1" ht="18" customHeight="1">
      <c r="A15" s="50" t="s">
        <v>177</v>
      </c>
      <c r="B15" s="66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146</v>
      </c>
      <c r="Q15" s="63"/>
    </row>
    <row r="16" spans="1:18" s="1" customFormat="1" ht="18" customHeight="1">
      <c r="A16" s="52"/>
      <c r="B16" s="69"/>
      <c r="C16" s="53"/>
      <c r="D16" s="261">
        <f>O14</f>
        <v>110000.00000000001</v>
      </c>
      <c r="E16" s="261"/>
      <c r="F16" s="58" t="s">
        <v>57</v>
      </c>
      <c r="G16" s="59" t="s">
        <v>58</v>
      </c>
      <c r="H16" s="262" t="s">
        <v>47</v>
      </c>
      <c r="I16" s="262"/>
      <c r="J16" s="262"/>
      <c r="K16" s="53"/>
      <c r="L16" s="53"/>
      <c r="M16" s="53"/>
      <c r="N16" s="90"/>
      <c r="O16" s="237">
        <f>D16*0.2</f>
        <v>22000.000000000004</v>
      </c>
      <c r="P16" s="245"/>
      <c r="Q16" s="246"/>
    </row>
    <row r="17" spans="1:17" s="1" customFormat="1" ht="18" customHeight="1">
      <c r="A17" s="77" t="s">
        <v>126</v>
      </c>
      <c r="B17" s="71"/>
      <c r="N17" s="72"/>
      <c r="P17" s="8" t="s">
        <v>14</v>
      </c>
      <c r="Q17" s="19"/>
    </row>
    <row r="18" spans="1:17" s="1" customFormat="1" ht="18" customHeight="1">
      <c r="A18" s="6"/>
      <c r="B18" s="73"/>
      <c r="D18" s="7" t="s">
        <v>70</v>
      </c>
      <c r="E18" s="7"/>
      <c r="F18" s="7"/>
      <c r="G18" s="7"/>
      <c r="H18" s="7"/>
      <c r="I18" s="7"/>
      <c r="J18" s="7"/>
      <c r="K18" s="7"/>
      <c r="L18" s="7"/>
      <c r="M18" s="7"/>
      <c r="N18" s="74"/>
      <c r="O18" s="248">
        <f>O14+O16</f>
        <v>132000.00000000003</v>
      </c>
      <c r="P18" s="249"/>
      <c r="Q18" s="250"/>
    </row>
    <row r="19" spans="1:17" s="29" customFormat="1" ht="18" customHeight="1">
      <c r="A19" s="187" t="s">
        <v>127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</row>
    <row r="20" spans="1:17" s="1" customFormat="1" ht="18" customHeight="1">
      <c r="A20" s="77" t="s">
        <v>126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17" s="1" customFormat="1" ht="18" customHeight="1">
      <c r="A21" s="6"/>
      <c r="B21" s="73"/>
      <c r="C21" s="7" t="s">
        <v>14</v>
      </c>
      <c r="D21" s="183">
        <f>O18</f>
        <v>132000.00000000003</v>
      </c>
      <c r="E21" s="183"/>
      <c r="F21" s="34" t="s">
        <v>57</v>
      </c>
      <c r="G21" s="23" t="s">
        <v>58</v>
      </c>
      <c r="H21" s="184" t="s">
        <v>46</v>
      </c>
      <c r="I21" s="184"/>
      <c r="J21" s="184"/>
      <c r="K21" s="7"/>
      <c r="L21" s="7"/>
      <c r="M21" s="7"/>
      <c r="N21" s="74"/>
      <c r="O21" s="248">
        <f>ROUNDUP(D21*0.3,0)</f>
        <v>39600</v>
      </c>
      <c r="P21" s="249"/>
      <c r="Q21" s="250"/>
    </row>
    <row r="22" spans="1:17" s="1" customFormat="1" ht="18" customHeight="1">
      <c r="A22" s="187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1:17" s="1" customFormat="1" ht="18" customHeight="1">
      <c r="A23" s="47"/>
      <c r="B23" s="66" t="s">
        <v>80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22"/>
      <c r="P23" s="22"/>
      <c r="Q23" s="24"/>
    </row>
    <row r="24" spans="1:17" s="1" customFormat="1" ht="18" customHeight="1">
      <c r="A24" s="21"/>
      <c r="B24" s="71"/>
      <c r="C24" s="1" t="s">
        <v>52</v>
      </c>
      <c r="D24" s="178">
        <f>O18</f>
        <v>132000.00000000003</v>
      </c>
      <c r="E24" s="178"/>
      <c r="F24" s="29" t="s">
        <v>57</v>
      </c>
      <c r="G24" s="29" t="s">
        <v>44</v>
      </c>
      <c r="H24" s="29" t="s">
        <v>42</v>
      </c>
      <c r="I24" s="178">
        <f>O21</f>
        <v>39600</v>
      </c>
      <c r="J24" s="178"/>
      <c r="K24" s="1" t="s">
        <v>57</v>
      </c>
      <c r="N24" s="72"/>
      <c r="O24" s="229">
        <f>D24+I24</f>
        <v>171600.00000000003</v>
      </c>
      <c r="P24" s="230"/>
      <c r="Q24" s="231"/>
    </row>
    <row r="25" spans="1:17" s="1" customFormat="1" ht="15" customHeight="1">
      <c r="A25" s="21"/>
      <c r="B25" s="68"/>
      <c r="N25" s="72"/>
      <c r="O25" s="172" t="s">
        <v>9</v>
      </c>
      <c r="P25" s="173"/>
      <c r="Q25" s="174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75">
        <f>ROUNDDOWN(O24/110*10,0)</f>
        <v>15600</v>
      </c>
      <c r="P26" s="176"/>
      <c r="Q26" s="177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30">
    <mergeCell ref="E13:N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D14:E14"/>
    <mergeCell ref="K14:M14"/>
    <mergeCell ref="O14:Q14"/>
    <mergeCell ref="D16:E16"/>
    <mergeCell ref="H16:J16"/>
    <mergeCell ref="O16:Q16"/>
    <mergeCell ref="O18:Q18"/>
    <mergeCell ref="A19:Q19"/>
    <mergeCell ref="D21:E21"/>
    <mergeCell ref="H21:J21"/>
    <mergeCell ref="O21:Q21"/>
    <mergeCell ref="D24:E24"/>
    <mergeCell ref="I24:J24"/>
    <mergeCell ref="O24:Q24"/>
    <mergeCell ref="O25:Q25"/>
    <mergeCell ref="O26:Q26"/>
  </mergeCells>
  <phoneticPr fontId="4"/>
  <dataValidations count="4">
    <dataValidation type="list" allowBlank="1" showInputMessage="1" showErrorMessage="1" sqref="B1:C1" xr:uid="{D52E9DF2-5716-496A-B9D6-FCD7FDF0EF77}">
      <formula1>"□ 新規申請,■ 新規申請"</formula1>
    </dataValidation>
    <dataValidation type="list" allowBlank="1" showInputMessage="1" showErrorMessage="1" sqref="D1:G1" xr:uid="{00FC4DFE-ECCB-407E-ACEE-30C66BC1168B}">
      <formula1>"□ 変更申請,■ 変更申請"</formula1>
    </dataValidation>
    <dataValidation type="list" showInputMessage="1" showErrorMessage="1" sqref="M2" xr:uid="{38B63F1C-9484-486F-B1C6-220C4714E1B0}">
      <formula1>"　□治験,　■治験"</formula1>
    </dataValidation>
    <dataValidation type="list" showInputMessage="1" showErrorMessage="1" sqref="M3" xr:uid="{CEFDA8B9-C5C1-4DC4-AF12-A4A74601ECC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鳥大書式1-A(初年度)</vt:lpstr>
      <vt:lpstr>鳥大書式1-A(初年度)申請前中止</vt:lpstr>
      <vt:lpstr>鳥大書式1-A(2年目以降)</vt:lpstr>
      <vt:lpstr>鳥大書式1-B(負担軽減費) </vt:lpstr>
      <vt:lpstr>鳥大書式1-B(治験薬保管経費)</vt:lpstr>
      <vt:lpstr>鳥大書式1-B(臨床試験研究経費)</vt:lpstr>
      <vt:lpstr>鳥大書式1-C(脱落)</vt:lpstr>
      <vt:lpstr>鳥大書式1-D(追跡調査)</vt:lpstr>
      <vt:lpstr>鳥大書式1-D(生存調査)</vt:lpstr>
      <vt:lpstr>鳥大書式1-D(スライド作成経費)</vt:lpstr>
      <vt:lpstr>鳥大書式1-D(その他)</vt:lpstr>
      <vt:lpstr>事前算定不可_鳥大書式1-D(終了後のモニタリング・監査)</vt:lpstr>
      <vt:lpstr>鳥大書式1-E(代理審査)</vt:lpstr>
      <vt:lpstr>鳥大書式1-D(備品代行購入)必要時</vt:lpstr>
      <vt:lpstr>鳥大書式1-F(R-SDV)</vt:lpstr>
      <vt:lpstr>'事前算定不可_鳥大書式1-D(終了後のモニタリング・監査)'!Print_Area</vt:lpstr>
      <vt:lpstr>'鳥大書式1-A(2年目以降)'!Print_Area</vt:lpstr>
      <vt:lpstr>'鳥大書式1-A(初年度)'!Print_Area</vt:lpstr>
      <vt:lpstr>'鳥大書式1-A(初年度)申請前中止'!Print_Area</vt:lpstr>
      <vt:lpstr>'鳥大書式1-B(治験薬保管経費)'!Print_Area</vt:lpstr>
      <vt:lpstr>'鳥大書式1-B(負担軽減費) '!Print_Area</vt:lpstr>
      <vt:lpstr>'鳥大書式1-B(臨床試験研究経費)'!Print_Area</vt:lpstr>
      <vt:lpstr>'鳥大書式1-C(脱落)'!Print_Area</vt:lpstr>
      <vt:lpstr>'鳥大書式1-D(スライド作成経費)'!Print_Area</vt:lpstr>
      <vt:lpstr>'鳥大書式1-D(その他)'!Print_Area</vt:lpstr>
      <vt:lpstr>'鳥大書式1-D(生存調査)'!Print_Area</vt:lpstr>
      <vt:lpstr>'鳥大書式1-D(追跡調査)'!Print_Area</vt:lpstr>
      <vt:lpstr>'鳥大書式1-D(備品代行購入)必要時'!Print_Area</vt:lpstr>
      <vt:lpstr>'鳥大書式1-E(代理審査)'!Print_Area</vt:lpstr>
      <vt:lpstr>'鳥大書式1-F(R-SDV)'!Print_Area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</dc:creator>
  <cp:lastModifiedBy>鳥取大学 治験事務局</cp:lastModifiedBy>
  <cp:lastPrinted>2024-04-26T10:02:29Z</cp:lastPrinted>
  <dcterms:created xsi:type="dcterms:W3CDTF">2018-06-22T00:54:45Z</dcterms:created>
  <dcterms:modified xsi:type="dcterms:W3CDTF">2024-06-26T01:38:37Z</dcterms:modified>
</cp:coreProperties>
</file>